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75" yWindow="465" windowWidth="22425" windowHeight="15135" tabRatio="308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Sheet1!#REF!,Sheet1!#REF!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Sheet1!#REF!</definedName>
    <definedName name="solver_lhs2" localSheetId="0" hidden="1">Sheet1!#REF!</definedName>
    <definedName name="solver_lhs3" localSheetId="0" hidden="1">Sheet1!#REF!</definedName>
    <definedName name="solver_lhs4" localSheetId="0" hidden="1">Sheet1!#REF!</definedName>
    <definedName name="solver_lhs5" localSheetId="0" hidden="1">Sheet1!#REF!</definedName>
    <definedName name="solver_lhs6" localSheetId="0" hidden="1">Sheet1!#REF!</definedName>
    <definedName name="solver_lhs7" localSheetId="0" hidden="1">Sheet1!#REF!</definedName>
    <definedName name="solver_lin" localSheetId="0" hidden="1">2</definedName>
    <definedName name="solver_neg" localSheetId="0" hidden="1">2</definedName>
    <definedName name="solver_num" localSheetId="0" hidden="1">7</definedName>
    <definedName name="solver_nwt" localSheetId="0" hidden="1">1</definedName>
    <definedName name="solver_opt" localSheetId="0" hidden="1">Sheet1!#REF!</definedName>
    <definedName name="solver_pre" localSheetId="0" hidden="1">0.000001</definedName>
    <definedName name="solver_rel1" localSheetId="0" hidden="1">2</definedName>
    <definedName name="solver_rel2" localSheetId="0" hidden="1">4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4</definedName>
    <definedName name="solver_rel7" localSheetId="0" hidden="1">2</definedName>
    <definedName name="solver_rhs1" localSheetId="0" hidden="1">28500</definedName>
    <definedName name="solver_rhs2" localSheetId="0" hidden="1">integer</definedName>
    <definedName name="solver_rhs3" localSheetId="0" hidden="1">0</definedName>
    <definedName name="solver_rhs4" localSheetId="0" hidden="1">Sheet1!#REF!</definedName>
    <definedName name="solver_rhs5" localSheetId="0" hidden="1">0</definedName>
    <definedName name="solver_rhs6" localSheetId="0" hidden="1">integer</definedName>
    <definedName name="solver_rhs7" localSheetId="0" hidden="1">Sheet1!#REF!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D18" i="1"/>
  <c r="D53" i="1" l="1"/>
  <c r="E53" i="1"/>
  <c r="F13" i="1"/>
  <c r="G13" i="1"/>
  <c r="G21" i="1" s="1"/>
  <c r="B41" i="1" s="1"/>
  <c r="C41" i="1" s="1"/>
  <c r="D41" i="1" s="1"/>
  <c r="E41" i="1" s="1"/>
  <c r="F14" i="1"/>
  <c r="F15" i="1"/>
  <c r="F12" i="1"/>
  <c r="G12" i="1" s="1"/>
  <c r="G20" i="1" s="1"/>
  <c r="G38" i="1"/>
  <c r="G49" i="1"/>
  <c r="J38" i="1"/>
  <c r="J49" i="1" s="1"/>
  <c r="F38" i="1"/>
  <c r="F49" i="1"/>
  <c r="C38" i="1"/>
  <c r="D37" i="1"/>
  <c r="D48" i="1"/>
  <c r="B51" i="1"/>
  <c r="I51" i="1" s="1"/>
  <c r="D52" i="1"/>
  <c r="E52" i="1"/>
  <c r="C55" i="1"/>
  <c r="D54" i="1"/>
  <c r="E54" i="1"/>
  <c r="D51" i="1"/>
  <c r="E51" i="1" s="1"/>
  <c r="J51" i="1" l="1"/>
  <c r="C49" i="1"/>
  <c r="B29" i="1"/>
  <c r="B40" i="1"/>
  <c r="B52" i="1"/>
  <c r="I52" i="1" s="1"/>
  <c r="B30" i="1"/>
  <c r="G15" i="1"/>
  <c r="G23" i="1" s="1"/>
  <c r="G14" i="1"/>
  <c r="G22" i="1" s="1"/>
  <c r="I53" i="1" l="1"/>
  <c r="J52" i="1"/>
  <c r="B31" i="1"/>
  <c r="B42" i="1"/>
  <c r="C42" i="1" s="1"/>
  <c r="D42" i="1" s="1"/>
  <c r="E42" i="1" s="1"/>
  <c r="B53" i="1"/>
  <c r="C40" i="1"/>
  <c r="G51" i="1"/>
  <c r="F51" i="1"/>
  <c r="B32" i="1"/>
  <c r="B43" i="1"/>
  <c r="C43" i="1" s="1"/>
  <c r="D43" i="1" s="1"/>
  <c r="E43" i="1" s="1"/>
  <c r="B54" i="1"/>
  <c r="C29" i="1"/>
  <c r="B33" i="1"/>
  <c r="B55" i="1"/>
  <c r="J53" i="1" l="1"/>
  <c r="J55" i="1" s="1"/>
  <c r="I54" i="1"/>
  <c r="J54" i="1" s="1"/>
  <c r="I40" i="1"/>
  <c r="C44" i="1"/>
  <c r="D40" i="1"/>
  <c r="E40" i="1" s="1"/>
  <c r="I29" i="1"/>
  <c r="D29" i="1"/>
  <c r="E29" i="1" s="1"/>
  <c r="C30" i="1"/>
  <c r="B44" i="1"/>
  <c r="H51" i="1"/>
  <c r="F29" i="1" l="1"/>
  <c r="G29" i="1"/>
  <c r="I41" i="1"/>
  <c r="J40" i="1"/>
  <c r="J29" i="1"/>
  <c r="I30" i="1"/>
  <c r="C31" i="1"/>
  <c r="D30" i="1"/>
  <c r="E30" i="1" s="1"/>
  <c r="F40" i="1"/>
  <c r="G40" i="1"/>
  <c r="G52" i="1"/>
  <c r="F52" i="1"/>
  <c r="H52" i="1" s="1"/>
  <c r="F53" i="1" l="1"/>
  <c r="G53" i="1"/>
  <c r="H53" i="1" s="1"/>
  <c r="C32" i="1"/>
  <c r="D31" i="1"/>
  <c r="E31" i="1" s="1"/>
  <c r="I42" i="1"/>
  <c r="J41" i="1"/>
  <c r="I31" i="1"/>
  <c r="J30" i="1"/>
  <c r="H40" i="1"/>
  <c r="H29" i="1"/>
  <c r="F54" i="1" l="1"/>
  <c r="F55" i="1" s="1"/>
  <c r="G54" i="1"/>
  <c r="G55" i="1" s="1"/>
  <c r="I32" i="1"/>
  <c r="J32" i="1" s="1"/>
  <c r="J31" i="1"/>
  <c r="J33" i="1" s="1"/>
  <c r="I43" i="1"/>
  <c r="J43" i="1" s="1"/>
  <c r="J42" i="1"/>
  <c r="J44" i="1" s="1"/>
  <c r="F41" i="1"/>
  <c r="H41" i="1" s="1"/>
  <c r="G41" i="1"/>
  <c r="F30" i="1"/>
  <c r="G30" i="1"/>
  <c r="D32" i="1"/>
  <c r="E32" i="1" s="1"/>
  <c r="C33" i="1"/>
  <c r="F42" i="1" l="1"/>
  <c r="G42" i="1"/>
  <c r="H42" i="1" s="1"/>
  <c r="H54" i="1"/>
  <c r="H30" i="1"/>
  <c r="J56" i="1"/>
  <c r="F43" i="1" l="1"/>
  <c r="F44" i="1" s="1"/>
  <c r="H43" i="1"/>
  <c r="G43" i="1"/>
  <c r="G44" i="1" s="1"/>
  <c r="G31" i="1"/>
  <c r="F31" i="1"/>
  <c r="H31" i="1" l="1"/>
  <c r="J45" i="1"/>
  <c r="F32" i="1" l="1"/>
  <c r="F33" i="1" s="1"/>
  <c r="G32" i="1"/>
  <c r="G33" i="1" s="1"/>
  <c r="H32" i="1" l="1"/>
  <c r="J34" i="1"/>
</calcChain>
</file>

<file path=xl/sharedStrings.xml><?xml version="1.0" encoding="utf-8"?>
<sst xmlns="http://schemas.openxmlformats.org/spreadsheetml/2006/main" count="117" uniqueCount="68">
  <si>
    <t>Q1</t>
  </si>
  <si>
    <t>Q2</t>
  </si>
  <si>
    <t>Q3</t>
  </si>
  <si>
    <t>Q4</t>
  </si>
  <si>
    <t>Needed</t>
  </si>
  <si>
    <t>Produced</t>
  </si>
  <si>
    <t>Hire</t>
  </si>
  <si>
    <t>Fire</t>
  </si>
  <si>
    <t>Wrks Nd'd</t>
  </si>
  <si>
    <t>Level</t>
  </si>
  <si>
    <t>Begin Wrks</t>
  </si>
  <si>
    <t>Ttl Wrks</t>
  </si>
  <si>
    <t>inv. Cst</t>
  </si>
  <si>
    <t>Total Cost</t>
  </si>
  <si>
    <t>Inv.</t>
  </si>
  <si>
    <t>Inv. Cst</t>
  </si>
  <si>
    <t>Hire Cost</t>
  </si>
  <si>
    <t>Fire Cost</t>
  </si>
  <si>
    <t>Prod./Wrkr</t>
  </si>
  <si>
    <t>Chase</t>
  </si>
  <si>
    <t>Year</t>
  </si>
  <si>
    <t>Demand</t>
  </si>
  <si>
    <t>Yr 13 - 4cast</t>
  </si>
  <si>
    <t>Yearly Demand</t>
  </si>
  <si>
    <t>Quarterly</t>
  </si>
  <si>
    <t xml:space="preserve"> Demand Ratio</t>
  </si>
  <si>
    <t>Quarter</t>
  </si>
  <si>
    <t>Ads</t>
  </si>
  <si>
    <t>Disads</t>
  </si>
  <si>
    <t>Low hiring/firing Costs</t>
  </si>
  <si>
    <t>Stable workforce</t>
  </si>
  <si>
    <t>Must hold inventory</t>
  </si>
  <si>
    <t>Hold little to no inventory</t>
  </si>
  <si>
    <t>No warehousing</t>
  </si>
  <si>
    <t>JIT</t>
  </si>
  <si>
    <t>High hiring/firing costs</t>
  </si>
  <si>
    <t>Unstable work force</t>
  </si>
  <si>
    <t>May not be able to hire back</t>
  </si>
  <si>
    <t>Have to keep workers on</t>
  </si>
  <si>
    <t>Hybrid</t>
  </si>
  <si>
    <t>Can keep inventory lower</t>
  </si>
  <si>
    <t>Can keep core group of</t>
  </si>
  <si>
    <t>employees and then</t>
  </si>
  <si>
    <t>hire/fire temp workers</t>
  </si>
  <si>
    <t>Have to hold some inventory</t>
  </si>
  <si>
    <t>Risk not being able to hire temps</t>
  </si>
  <si>
    <t>Companies</t>
  </si>
  <si>
    <t>Good stable demand - firm with highly skilled workers</t>
  </si>
  <si>
    <t>Welders at Roberts</t>
  </si>
  <si>
    <t>Good for firms in seasonal work - labor is easily found</t>
  </si>
  <si>
    <t>Local lawn or construction - US Lawns</t>
  </si>
  <si>
    <t>Best of both worlds - try to balance inventory with hiring/firing</t>
  </si>
  <si>
    <t>We used this at Hughes - we had a core work force and then hired temps</t>
  </si>
  <si>
    <t>Items that Must be Covered</t>
  </si>
  <si>
    <t>#1.</t>
  </si>
  <si>
    <t>#2.</t>
  </si>
  <si>
    <t>#3.</t>
  </si>
  <si>
    <t>#4.</t>
  </si>
  <si>
    <t>#5.</t>
  </si>
  <si>
    <t>#2.  You must use that Yr'13 forecast to develop a demand schedule over 4 quarters.</t>
  </si>
  <si>
    <t>#3. through #5. You must develop a Level, a Chase, and a Hybrid strategy using the quarterly demand you developed in #2.</t>
  </si>
  <si>
    <t>#6.  You must find a lower cost Hybrid strategy.</t>
  </si>
  <si>
    <t>#7.  You must discuss the advantages and disadvantages of each strategy and give specific examples of firms that may use each.</t>
  </si>
  <si>
    <t>#7.</t>
  </si>
  <si>
    <t>#6.</t>
  </si>
  <si>
    <t>3MA</t>
  </si>
  <si>
    <t>5MA</t>
  </si>
  <si>
    <t>#1.  You must create a 3 year and 5 year Moving Average forecast for Yr'13.  No need to calculate MAD since the Exam states 3MA MAD is lower, therefore, choose 3MA as forecast for year '13.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</si>
</sst>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Times New Roman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color theme="10"/>
      <name val="Times New Roman"/>
    </font>
    <font>
      <u/>
      <sz val="10"/>
      <color theme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0" borderId="0" xfId="0" applyFont="1" applyFill="1"/>
    <xf numFmtId="0" fontId="2" fillId="0" borderId="0" xfId="0" applyFont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0" fontId="4" fillId="3" borderId="0" xfId="0" applyFont="1" applyFill="1"/>
    <xf numFmtId="0" fontId="0" fillId="0" borderId="0" xfId="0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workbookViewId="0">
      <selection activeCell="B18" sqref="B18"/>
    </sheetView>
  </sheetViews>
  <sheetFormatPr defaultColWidth="8.83203125" defaultRowHeight="12.75" x14ac:dyDescent="0.2"/>
  <cols>
    <col min="1" max="1" width="12" customWidth="1"/>
    <col min="2" max="2" width="24.6640625" customWidth="1"/>
    <col min="3" max="3" width="15.83203125" customWidth="1"/>
    <col min="4" max="4" width="16.83203125" customWidth="1"/>
    <col min="5" max="5" width="14.33203125" bestFit="1" customWidth="1"/>
    <col min="6" max="6" width="13" customWidth="1"/>
    <col min="7" max="256" width="12" customWidth="1"/>
  </cols>
  <sheetData>
    <row r="1" spans="1:22" x14ac:dyDescent="0.2">
      <c r="A1" t="s">
        <v>20</v>
      </c>
      <c r="B1" t="s">
        <v>21</v>
      </c>
    </row>
    <row r="2" spans="1:22" x14ac:dyDescent="0.2">
      <c r="A2">
        <v>1</v>
      </c>
      <c r="B2">
        <v>109000</v>
      </c>
      <c r="C2" s="12" t="s">
        <v>53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7"/>
      <c r="S2" s="7"/>
      <c r="T2" s="7"/>
      <c r="U2" s="7"/>
      <c r="V2" s="7"/>
    </row>
    <row r="3" spans="1:22" x14ac:dyDescent="0.2">
      <c r="A3">
        <v>2</v>
      </c>
      <c r="B3">
        <v>115000</v>
      </c>
      <c r="C3" s="9" t="s">
        <v>67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7"/>
      <c r="S3" s="7"/>
      <c r="T3" s="7"/>
      <c r="U3" s="7"/>
      <c r="V3" s="7"/>
    </row>
    <row r="4" spans="1:22" x14ac:dyDescent="0.2">
      <c r="A4">
        <v>3</v>
      </c>
      <c r="B4">
        <v>119000</v>
      </c>
      <c r="C4" s="9" t="s">
        <v>59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7"/>
      <c r="S4" s="7"/>
      <c r="T4" s="7"/>
      <c r="U4" s="7"/>
      <c r="V4" s="7"/>
    </row>
    <row r="5" spans="1:22" x14ac:dyDescent="0.2">
      <c r="A5">
        <v>4</v>
      </c>
      <c r="B5">
        <v>117000</v>
      </c>
      <c r="C5" s="9" t="s">
        <v>60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7"/>
      <c r="S5" s="7"/>
      <c r="T5" s="7"/>
      <c r="U5" s="7"/>
      <c r="V5" s="7"/>
    </row>
    <row r="6" spans="1:22" x14ac:dyDescent="0.2">
      <c r="A6">
        <v>5</v>
      </c>
      <c r="B6">
        <v>122000</v>
      </c>
      <c r="C6" s="9" t="s">
        <v>61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7"/>
      <c r="S6" s="7"/>
      <c r="T6" s="7"/>
      <c r="U6" s="7"/>
      <c r="V6" s="7"/>
    </row>
    <row r="7" spans="1:22" x14ac:dyDescent="0.2">
      <c r="A7">
        <v>6</v>
      </c>
      <c r="B7">
        <v>132000</v>
      </c>
      <c r="C7" s="9" t="s">
        <v>62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7"/>
      <c r="S7" s="7"/>
      <c r="T7" s="7"/>
      <c r="U7" s="7"/>
      <c r="V7" s="7"/>
    </row>
    <row r="8" spans="1:22" x14ac:dyDescent="0.2">
      <c r="A8">
        <v>7</v>
      </c>
      <c r="B8">
        <v>122000</v>
      </c>
    </row>
    <row r="9" spans="1:22" x14ac:dyDescent="0.2">
      <c r="A9">
        <v>8</v>
      </c>
      <c r="B9">
        <v>125000</v>
      </c>
      <c r="F9" s="10" t="s">
        <v>55</v>
      </c>
    </row>
    <row r="10" spans="1:22" x14ac:dyDescent="0.2">
      <c r="A10">
        <v>9</v>
      </c>
      <c r="B10">
        <v>121000</v>
      </c>
      <c r="F10" s="13" t="s">
        <v>24</v>
      </c>
      <c r="G10" s="13"/>
    </row>
    <row r="11" spans="1:22" x14ac:dyDescent="0.2">
      <c r="A11">
        <v>10</v>
      </c>
      <c r="B11">
        <v>120000</v>
      </c>
      <c r="F11" s="13" t="s">
        <v>25</v>
      </c>
      <c r="G11" s="13" t="s">
        <v>23</v>
      </c>
    </row>
    <row r="12" spans="1:22" x14ac:dyDescent="0.2">
      <c r="A12">
        <v>11</v>
      </c>
      <c r="B12">
        <v>115000</v>
      </c>
      <c r="F12">
        <f>1/6</f>
        <v>0.16666666666666666</v>
      </c>
      <c r="G12" s="1">
        <f>F12*$D$18</f>
        <v>20000</v>
      </c>
    </row>
    <row r="13" spans="1:22" x14ac:dyDescent="0.2">
      <c r="A13">
        <v>12</v>
      </c>
      <c r="B13">
        <v>125000</v>
      </c>
      <c r="F13">
        <f>3/10</f>
        <v>0.3</v>
      </c>
      <c r="G13" s="1">
        <f>F13*$D$18</f>
        <v>36000</v>
      </c>
    </row>
    <row r="14" spans="1:22" x14ac:dyDescent="0.2">
      <c r="F14">
        <f>1/5</f>
        <v>0.2</v>
      </c>
      <c r="G14" s="1">
        <f>F14*$D$18</f>
        <v>24000</v>
      </c>
    </row>
    <row r="15" spans="1:22" x14ac:dyDescent="0.2">
      <c r="F15">
        <f>1/3</f>
        <v>0.33333333333333331</v>
      </c>
      <c r="G15" s="1">
        <f>F15*$D$18</f>
        <v>40000</v>
      </c>
    </row>
    <row r="16" spans="1:22" x14ac:dyDescent="0.2">
      <c r="D16" s="10" t="s">
        <v>54</v>
      </c>
      <c r="E16" s="10" t="s">
        <v>54</v>
      </c>
    </row>
    <row r="17" spans="1:10" x14ac:dyDescent="0.2">
      <c r="D17" s="13" t="s">
        <v>65</v>
      </c>
      <c r="E17" s="13" t="s">
        <v>66</v>
      </c>
    </row>
    <row r="18" spans="1:10" x14ac:dyDescent="0.2">
      <c r="C18" t="s">
        <v>22</v>
      </c>
      <c r="D18" s="1">
        <f>AVERAGE(B11:B13)</f>
        <v>120000</v>
      </c>
      <c r="E18" s="1">
        <f>AVERAGE(B9:B13)</f>
        <v>121200</v>
      </c>
      <c r="G18" s="10" t="s">
        <v>55</v>
      </c>
    </row>
    <row r="19" spans="1:10" x14ac:dyDescent="0.2">
      <c r="F19" s="13" t="s">
        <v>26</v>
      </c>
      <c r="G19" s="13" t="s">
        <v>21</v>
      </c>
    </row>
    <row r="20" spans="1:10" x14ac:dyDescent="0.2">
      <c r="F20" t="s">
        <v>0</v>
      </c>
      <c r="G20" s="1">
        <f>G12</f>
        <v>20000</v>
      </c>
    </row>
    <row r="21" spans="1:10" x14ac:dyDescent="0.2">
      <c r="F21" t="s">
        <v>1</v>
      </c>
      <c r="G21" s="1">
        <f t="shared" ref="G21:G23" si="0">G13</f>
        <v>36000</v>
      </c>
    </row>
    <row r="22" spans="1:10" x14ac:dyDescent="0.2">
      <c r="F22" t="s">
        <v>2</v>
      </c>
      <c r="G22" s="1">
        <f t="shared" si="0"/>
        <v>24000</v>
      </c>
    </row>
    <row r="23" spans="1:10" x14ac:dyDescent="0.2">
      <c r="F23" t="s">
        <v>3</v>
      </c>
      <c r="G23" s="1">
        <f t="shared" si="0"/>
        <v>40000</v>
      </c>
    </row>
    <row r="25" spans="1:10" x14ac:dyDescent="0.2">
      <c r="D25" t="s">
        <v>18</v>
      </c>
    </row>
    <row r="26" spans="1:10" x14ac:dyDescent="0.2">
      <c r="A26" s="10" t="s">
        <v>56</v>
      </c>
      <c r="D26">
        <v>100</v>
      </c>
      <c r="F26" t="s">
        <v>16</v>
      </c>
      <c r="G26" t="s">
        <v>17</v>
      </c>
    </row>
    <row r="27" spans="1:10" x14ac:dyDescent="0.2">
      <c r="A27" t="s">
        <v>9</v>
      </c>
      <c r="B27" t="s">
        <v>10</v>
      </c>
      <c r="C27">
        <v>0</v>
      </c>
      <c r="F27">
        <v>250</v>
      </c>
      <c r="G27">
        <v>400</v>
      </c>
      <c r="I27" t="s">
        <v>12</v>
      </c>
      <c r="J27">
        <v>4.5</v>
      </c>
    </row>
    <row r="28" spans="1:10" x14ac:dyDescent="0.2">
      <c r="B28" t="s">
        <v>4</v>
      </c>
      <c r="C28" t="s">
        <v>5</v>
      </c>
      <c r="D28" t="s">
        <v>8</v>
      </c>
      <c r="E28" t="s">
        <v>8</v>
      </c>
      <c r="F28" t="s">
        <v>6</v>
      </c>
      <c r="G28" t="s">
        <v>7</v>
      </c>
      <c r="H28" t="s">
        <v>11</v>
      </c>
      <c r="I28" t="s">
        <v>14</v>
      </c>
      <c r="J28" t="s">
        <v>15</v>
      </c>
    </row>
    <row r="29" spans="1:10" x14ac:dyDescent="0.2">
      <c r="A29" t="s">
        <v>0</v>
      </c>
      <c r="B29">
        <f>G20</f>
        <v>20000</v>
      </c>
      <c r="C29" s="1">
        <f>AVERAGE(B29:B32)</f>
        <v>30000</v>
      </c>
      <c r="D29" s="1">
        <f>C29/D$26</f>
        <v>300</v>
      </c>
      <c r="E29" s="1">
        <f>CEILING(D29,1)</f>
        <v>300</v>
      </c>
      <c r="F29" s="1">
        <f>IF(C27&gt;=E29,0,E29-C27)</f>
        <v>300</v>
      </c>
      <c r="G29" s="1">
        <f>IF(C27&gt;=E29,C27-E29,0)</f>
        <v>0</v>
      </c>
      <c r="H29" s="1">
        <f>(C27+F29-G29)</f>
        <v>300</v>
      </c>
      <c r="I29" s="1">
        <f>(C29-B29)</f>
        <v>10000</v>
      </c>
      <c r="J29" s="1">
        <f>I29*J$27</f>
        <v>45000</v>
      </c>
    </row>
    <row r="30" spans="1:10" x14ac:dyDescent="0.2">
      <c r="A30" t="s">
        <v>1</v>
      </c>
      <c r="B30">
        <f>G21</f>
        <v>36000</v>
      </c>
      <c r="C30" s="1">
        <f>C29</f>
        <v>30000</v>
      </c>
      <c r="D30" s="1">
        <f>C30/D$26</f>
        <v>300</v>
      </c>
      <c r="E30" s="1">
        <f t="shared" ref="E30:E32" si="1">CEILING(D30,1)</f>
        <v>300</v>
      </c>
      <c r="F30" s="1">
        <f>IF(H29&gt;=E30,0,E30-H29)</f>
        <v>0</v>
      </c>
      <c r="G30" s="1">
        <f>IF(H29&gt;=E30,H29-E30,0)</f>
        <v>0</v>
      </c>
      <c r="H30" s="1">
        <f>(H29+F30-G30)</f>
        <v>300</v>
      </c>
      <c r="I30" s="1">
        <f>(I29+C30-B30)</f>
        <v>4000</v>
      </c>
      <c r="J30" s="1">
        <f>I30*J$27</f>
        <v>18000</v>
      </c>
    </row>
    <row r="31" spans="1:10" x14ac:dyDescent="0.2">
      <c r="A31" t="s">
        <v>2</v>
      </c>
      <c r="B31">
        <f>G22</f>
        <v>24000</v>
      </c>
      <c r="C31" s="1">
        <f>C30</f>
        <v>30000</v>
      </c>
      <c r="D31" s="1">
        <f>C31/D$26</f>
        <v>300</v>
      </c>
      <c r="E31" s="1">
        <f t="shared" si="1"/>
        <v>300</v>
      </c>
      <c r="F31" s="1">
        <f>IF(H30&gt;=E31,0,E31-H30)</f>
        <v>0</v>
      </c>
      <c r="G31" s="1">
        <f>IF(H30&gt;=E31,H30-E31,0)</f>
        <v>0</v>
      </c>
      <c r="H31" s="1">
        <f>(H30+F31-G31)</f>
        <v>300</v>
      </c>
      <c r="I31" s="1">
        <f>(I30+C31-B31)</f>
        <v>10000</v>
      </c>
      <c r="J31" s="1">
        <f>I31*J$27</f>
        <v>45000</v>
      </c>
    </row>
    <row r="32" spans="1:10" x14ac:dyDescent="0.2">
      <c r="A32" t="s">
        <v>3</v>
      </c>
      <c r="B32">
        <f>G23</f>
        <v>40000</v>
      </c>
      <c r="C32" s="1">
        <f>C31</f>
        <v>30000</v>
      </c>
      <c r="D32" s="1">
        <f>C32/D$26</f>
        <v>300</v>
      </c>
      <c r="E32" s="1">
        <f t="shared" si="1"/>
        <v>300</v>
      </c>
      <c r="F32" s="1">
        <f>IF(H31&gt;=E32,0,E32-H31)</f>
        <v>0</v>
      </c>
      <c r="G32" s="1">
        <f>IF(H31&gt;=E32,H31-E32,0)</f>
        <v>0</v>
      </c>
      <c r="H32" s="1">
        <f>(H31+F32-G32)</f>
        <v>300</v>
      </c>
      <c r="I32" s="1">
        <f>(I31+C32-B32)</f>
        <v>0</v>
      </c>
      <c r="J32" s="1">
        <f>I32*J$27</f>
        <v>0</v>
      </c>
    </row>
    <row r="33" spans="1:10" x14ac:dyDescent="0.2">
      <c r="B33">
        <f>SUM(B29:B32)</f>
        <v>120000</v>
      </c>
      <c r="C33" s="1">
        <f>SUM(C29:C32)</f>
        <v>120000</v>
      </c>
      <c r="D33" s="1"/>
      <c r="E33" s="1"/>
      <c r="F33" s="1">
        <f>SUM(F29:F32)*F27</f>
        <v>75000</v>
      </c>
      <c r="G33" s="1">
        <f>SUM(G29:G32)*G27</f>
        <v>0</v>
      </c>
      <c r="H33" s="1"/>
      <c r="I33" s="1"/>
      <c r="J33" s="1">
        <f>SUM(J29:J32)</f>
        <v>108000</v>
      </c>
    </row>
    <row r="34" spans="1:10" x14ac:dyDescent="0.2">
      <c r="C34" s="1"/>
      <c r="D34" s="1"/>
      <c r="E34" s="1"/>
      <c r="F34" s="1"/>
      <c r="G34" s="1"/>
      <c r="H34" s="1"/>
      <c r="I34" s="1" t="s">
        <v>13</v>
      </c>
      <c r="J34" s="1">
        <f>F33+G33+J33</f>
        <v>183000</v>
      </c>
    </row>
    <row r="36" spans="1:10" x14ac:dyDescent="0.2">
      <c r="D36" t="s">
        <v>18</v>
      </c>
    </row>
    <row r="37" spans="1:10" x14ac:dyDescent="0.2">
      <c r="A37" s="10" t="s">
        <v>57</v>
      </c>
      <c r="D37">
        <f>D26</f>
        <v>100</v>
      </c>
      <c r="F37" t="s">
        <v>16</v>
      </c>
      <c r="G37" t="s">
        <v>17</v>
      </c>
    </row>
    <row r="38" spans="1:10" x14ac:dyDescent="0.2">
      <c r="A38" t="s">
        <v>19</v>
      </c>
      <c r="B38" t="s">
        <v>10</v>
      </c>
      <c r="C38">
        <f>C27</f>
        <v>0</v>
      </c>
      <c r="F38">
        <f>F27</f>
        <v>250</v>
      </c>
      <c r="G38">
        <f>G27</f>
        <v>400</v>
      </c>
      <c r="I38" t="s">
        <v>12</v>
      </c>
      <c r="J38">
        <f>J27</f>
        <v>4.5</v>
      </c>
    </row>
    <row r="39" spans="1:10" x14ac:dyDescent="0.2">
      <c r="B39" t="s">
        <v>4</v>
      </c>
      <c r="C39" t="s">
        <v>5</v>
      </c>
      <c r="D39" t="s">
        <v>8</v>
      </c>
      <c r="E39" t="s">
        <v>8</v>
      </c>
      <c r="F39" t="s">
        <v>6</v>
      </c>
      <c r="G39" t="s">
        <v>7</v>
      </c>
      <c r="H39" t="s">
        <v>11</v>
      </c>
      <c r="I39" t="s">
        <v>14</v>
      </c>
      <c r="J39" t="s">
        <v>15</v>
      </c>
    </row>
    <row r="40" spans="1:10" x14ac:dyDescent="0.2">
      <c r="A40" t="s">
        <v>0</v>
      </c>
      <c r="B40">
        <f>G20</f>
        <v>20000</v>
      </c>
      <c r="C40" s="1">
        <f>B40</f>
        <v>20000</v>
      </c>
      <c r="D40" s="1">
        <f>C40/D$26</f>
        <v>200</v>
      </c>
      <c r="E40" s="1">
        <f>CEILING(D40,1)</f>
        <v>200</v>
      </c>
      <c r="F40" s="1">
        <f>IF(C38&gt;=E40,0,E40-C38)</f>
        <v>200</v>
      </c>
      <c r="G40" s="1">
        <f>IF(C38&gt;=E40,C38-E40,0)</f>
        <v>0</v>
      </c>
      <c r="H40" s="1">
        <f>(C38+F40-G40)</f>
        <v>200</v>
      </c>
      <c r="I40" s="1">
        <f>(C40-B40)</f>
        <v>0</v>
      </c>
      <c r="J40" s="1">
        <f>I40*J$27</f>
        <v>0</v>
      </c>
    </row>
    <row r="41" spans="1:10" x14ac:dyDescent="0.2">
      <c r="A41" t="s">
        <v>1</v>
      </c>
      <c r="B41">
        <f>G21</f>
        <v>36000</v>
      </c>
      <c r="C41" s="1">
        <f t="shared" ref="C41:C43" si="2">B41</f>
        <v>36000</v>
      </c>
      <c r="D41" s="1">
        <f>C41/D$26</f>
        <v>360</v>
      </c>
      <c r="E41" s="1">
        <f t="shared" ref="E41:E43" si="3">CEILING(D41,1)</f>
        <v>360</v>
      </c>
      <c r="F41" s="1">
        <f>IF(H40&gt;=E41,0,E41-H40)</f>
        <v>160</v>
      </c>
      <c r="G41" s="1">
        <f>IF(H40&gt;=E41,H40-E41,0)</f>
        <v>0</v>
      </c>
      <c r="H41" s="1">
        <f>(H40+F41-G41)</f>
        <v>360</v>
      </c>
      <c r="I41" s="1">
        <f>(I40+C41-B41)</f>
        <v>0</v>
      </c>
      <c r="J41" s="1">
        <f>I41*J$27</f>
        <v>0</v>
      </c>
    </row>
    <row r="42" spans="1:10" x14ac:dyDescent="0.2">
      <c r="A42" t="s">
        <v>2</v>
      </c>
      <c r="B42">
        <f>G22</f>
        <v>24000</v>
      </c>
      <c r="C42" s="1">
        <f t="shared" si="2"/>
        <v>24000</v>
      </c>
      <c r="D42" s="1">
        <f>C42/D$26</f>
        <v>240</v>
      </c>
      <c r="E42" s="1">
        <f t="shared" si="3"/>
        <v>240</v>
      </c>
      <c r="F42" s="1">
        <f>IF(H41&gt;=E42,0,E42-H41)</f>
        <v>0</v>
      </c>
      <c r="G42" s="1">
        <f>IF(H41&gt;=E42,H41-E42,0)</f>
        <v>120</v>
      </c>
      <c r="H42" s="1">
        <f>(H41+F42-G42)</f>
        <v>240</v>
      </c>
      <c r="I42" s="1">
        <f>(I41+C42-B42)</f>
        <v>0</v>
      </c>
      <c r="J42" s="1">
        <f>I42*J$27</f>
        <v>0</v>
      </c>
    </row>
    <row r="43" spans="1:10" x14ac:dyDescent="0.2">
      <c r="A43" t="s">
        <v>3</v>
      </c>
      <c r="B43">
        <f>G23</f>
        <v>40000</v>
      </c>
      <c r="C43" s="1">
        <f t="shared" si="2"/>
        <v>40000</v>
      </c>
      <c r="D43" s="1">
        <f>C43/D$26</f>
        <v>400</v>
      </c>
      <c r="E43" s="1">
        <f t="shared" si="3"/>
        <v>400</v>
      </c>
      <c r="F43" s="1">
        <f>IF(H42&gt;=E43,0,E43-H42)</f>
        <v>160</v>
      </c>
      <c r="G43" s="1">
        <f>IF(H42&gt;=E43,H42-E43,0)</f>
        <v>0</v>
      </c>
      <c r="H43" s="1">
        <f>(H42+F43-G43)</f>
        <v>400</v>
      </c>
      <c r="I43" s="1">
        <f>(I42+C43-B43)</f>
        <v>0</v>
      </c>
      <c r="J43" s="1">
        <f>I43*J$27</f>
        <v>0</v>
      </c>
    </row>
    <row r="44" spans="1:10" x14ac:dyDescent="0.2">
      <c r="B44">
        <f>SUM(B40:B43)</f>
        <v>120000</v>
      </c>
      <c r="C44" s="1">
        <f>SUM(C40:C43)</f>
        <v>120000</v>
      </c>
      <c r="D44" s="1"/>
      <c r="E44" s="1"/>
      <c r="F44" s="1">
        <f>SUM(F40:F43)*F38</f>
        <v>130000</v>
      </c>
      <c r="G44" s="1">
        <f>SUM(G40:G43)*G38</f>
        <v>48000</v>
      </c>
      <c r="H44" s="1"/>
      <c r="I44" s="1"/>
      <c r="J44" s="1">
        <f>SUM(J40:J43)</f>
        <v>0</v>
      </c>
    </row>
    <row r="45" spans="1:10" x14ac:dyDescent="0.2">
      <c r="C45" s="7"/>
      <c r="D45" s="7"/>
      <c r="E45" s="7"/>
      <c r="F45" s="7"/>
      <c r="G45" s="7"/>
      <c r="H45" s="7"/>
      <c r="I45" s="1" t="s">
        <v>13</v>
      </c>
      <c r="J45" s="1">
        <f>F44+G44+J44</f>
        <v>178000</v>
      </c>
    </row>
    <row r="47" spans="1:10" x14ac:dyDescent="0.2">
      <c r="D47" t="s">
        <v>18</v>
      </c>
    </row>
    <row r="48" spans="1:10" x14ac:dyDescent="0.2">
      <c r="A48" s="10" t="s">
        <v>58</v>
      </c>
      <c r="D48">
        <f>D37</f>
        <v>100</v>
      </c>
      <c r="F48" t="s">
        <v>16</v>
      </c>
      <c r="G48" t="s">
        <v>17</v>
      </c>
    </row>
    <row r="49" spans="1:11" x14ac:dyDescent="0.2">
      <c r="A49" s="8" t="s">
        <v>39</v>
      </c>
      <c r="B49" t="s">
        <v>10</v>
      </c>
      <c r="C49">
        <f>C38</f>
        <v>0</v>
      </c>
      <c r="F49">
        <f>F38</f>
        <v>250</v>
      </c>
      <c r="G49">
        <f>G38</f>
        <v>400</v>
      </c>
      <c r="I49" t="s">
        <v>12</v>
      </c>
      <c r="J49">
        <f>J38</f>
        <v>4.5</v>
      </c>
    </row>
    <row r="50" spans="1:11" x14ac:dyDescent="0.2">
      <c r="B50" t="s">
        <v>4</v>
      </c>
      <c r="C50" t="s">
        <v>5</v>
      </c>
      <c r="D50" t="s">
        <v>8</v>
      </c>
      <c r="E50" t="s">
        <v>8</v>
      </c>
      <c r="F50" t="s">
        <v>6</v>
      </c>
      <c r="G50" t="s">
        <v>7</v>
      </c>
      <c r="H50" t="s">
        <v>11</v>
      </c>
      <c r="I50" t="s">
        <v>14</v>
      </c>
      <c r="J50" t="s">
        <v>15</v>
      </c>
    </row>
    <row r="51" spans="1:11" x14ac:dyDescent="0.2">
      <c r="A51" t="s">
        <v>0</v>
      </c>
      <c r="B51">
        <f>G20</f>
        <v>20000</v>
      </c>
      <c r="C51" s="1">
        <v>28000</v>
      </c>
      <c r="D51" s="1">
        <f>C51/D$26</f>
        <v>280</v>
      </c>
      <c r="E51" s="1">
        <f>CEILING(D51,1)</f>
        <v>280</v>
      </c>
      <c r="F51" s="1">
        <f>IF(C49&gt;=E51,0,E51-C49)</f>
        <v>280</v>
      </c>
      <c r="G51" s="1">
        <f>IF(C49&gt;=E51,C49-E51,0)</f>
        <v>0</v>
      </c>
      <c r="H51" s="1">
        <f>(C49+F51-G51)</f>
        <v>280</v>
      </c>
      <c r="I51" s="1">
        <f>(C51-B51)</f>
        <v>8000</v>
      </c>
      <c r="J51" s="1">
        <f>I51*J$27</f>
        <v>36000</v>
      </c>
    </row>
    <row r="52" spans="1:11" x14ac:dyDescent="0.2">
      <c r="A52" t="s">
        <v>1</v>
      </c>
      <c r="B52">
        <f>G21</f>
        <v>36000</v>
      </c>
      <c r="C52" s="1">
        <v>28000</v>
      </c>
      <c r="D52" s="1">
        <f>C52/D$26</f>
        <v>280</v>
      </c>
      <c r="E52" s="1">
        <f t="shared" ref="E52:E54" si="4">CEILING(D52,1)</f>
        <v>280</v>
      </c>
      <c r="F52" s="1">
        <f>IF(H51&gt;=E52,0,E52-H51)</f>
        <v>0</v>
      </c>
      <c r="G52" s="1">
        <f>IF(H51&gt;=E52,H51-E52,0)</f>
        <v>0</v>
      </c>
      <c r="H52" s="1">
        <f>(H51+F52-G52)</f>
        <v>280</v>
      </c>
      <c r="I52" s="1">
        <f>(I51+C52-B52)</f>
        <v>0</v>
      </c>
      <c r="J52" s="1">
        <f>I52*J$27</f>
        <v>0</v>
      </c>
    </row>
    <row r="53" spans="1:11" x14ac:dyDescent="0.2">
      <c r="A53" t="s">
        <v>2</v>
      </c>
      <c r="B53">
        <f>G22</f>
        <v>24000</v>
      </c>
      <c r="C53" s="1">
        <v>32000</v>
      </c>
      <c r="D53" s="1">
        <f>C53/D$26</f>
        <v>320</v>
      </c>
      <c r="E53" s="1">
        <f t="shared" si="4"/>
        <v>320</v>
      </c>
      <c r="F53" s="1">
        <f>IF(H52&gt;=E53,0,E53-H52)</f>
        <v>40</v>
      </c>
      <c r="G53" s="1">
        <f>IF(H52&gt;=E53,H52-E53,0)</f>
        <v>0</v>
      </c>
      <c r="H53" s="1">
        <f>(H52+F53-G53)</f>
        <v>320</v>
      </c>
      <c r="I53" s="1">
        <f>(I52+C53-B53)</f>
        <v>8000</v>
      </c>
      <c r="J53" s="1">
        <f>I53*J$27</f>
        <v>36000</v>
      </c>
    </row>
    <row r="54" spans="1:11" x14ac:dyDescent="0.2">
      <c r="A54" t="s">
        <v>3</v>
      </c>
      <c r="B54">
        <f>G23</f>
        <v>40000</v>
      </c>
      <c r="C54" s="1">
        <v>32000</v>
      </c>
      <c r="D54" s="1">
        <f>C54/D$26</f>
        <v>320</v>
      </c>
      <c r="E54" s="1">
        <f t="shared" si="4"/>
        <v>320</v>
      </c>
      <c r="F54" s="1">
        <f>IF(H53&gt;=E54,0,E54-H53)</f>
        <v>0</v>
      </c>
      <c r="G54" s="1">
        <f>IF(H53&gt;=E54,H53-E54,0)</f>
        <v>0</v>
      </c>
      <c r="H54" s="1">
        <f>(H53+F54-G54)</f>
        <v>320</v>
      </c>
      <c r="I54" s="1">
        <f>(I53+C54-B54)</f>
        <v>0</v>
      </c>
      <c r="J54" s="1">
        <f>I54*J$27</f>
        <v>0</v>
      </c>
    </row>
    <row r="55" spans="1:11" x14ac:dyDescent="0.2">
      <c r="B55">
        <f>SUM(B51:B54)</f>
        <v>120000</v>
      </c>
      <c r="C55" s="1">
        <f>SUM(C51:C54)</f>
        <v>120000</v>
      </c>
      <c r="D55" s="1"/>
      <c r="E55" s="1"/>
      <c r="F55" s="1">
        <f>SUM(F51:F54)*F49</f>
        <v>80000</v>
      </c>
      <c r="G55" s="1">
        <f>SUM(G51:G54)*G49</f>
        <v>0</v>
      </c>
      <c r="H55" s="1"/>
      <c r="I55" s="1"/>
      <c r="J55" s="1">
        <f>SUM(J51:J54)</f>
        <v>72000</v>
      </c>
    </row>
    <row r="56" spans="1:11" x14ac:dyDescent="0.2">
      <c r="A56" s="10" t="s">
        <v>63</v>
      </c>
      <c r="C56" s="7"/>
      <c r="D56" s="7"/>
      <c r="E56" s="7"/>
      <c r="F56" s="7"/>
      <c r="G56" s="7"/>
      <c r="H56" s="7"/>
      <c r="I56" s="1" t="s">
        <v>13</v>
      </c>
      <c r="J56" s="1">
        <f>F55+G55+J55</f>
        <v>152000</v>
      </c>
      <c r="K56" s="10" t="s">
        <v>64</v>
      </c>
    </row>
    <row r="57" spans="1:11" x14ac:dyDescent="0.2">
      <c r="A57" s="5"/>
      <c r="B57" s="3" t="s">
        <v>27</v>
      </c>
      <c r="C57" s="3" t="s">
        <v>28</v>
      </c>
      <c r="D57" s="3"/>
      <c r="E57" s="3" t="s">
        <v>46</v>
      </c>
      <c r="F57" s="4"/>
      <c r="G57" s="4"/>
      <c r="H57" s="4"/>
      <c r="I57" s="4"/>
    </row>
    <row r="58" spans="1:11" x14ac:dyDescent="0.2">
      <c r="A58" s="6" t="s">
        <v>9</v>
      </c>
      <c r="B58" s="1" t="s">
        <v>29</v>
      </c>
      <c r="C58" s="1" t="s">
        <v>31</v>
      </c>
      <c r="D58" s="1"/>
      <c r="E58" s="1" t="s">
        <v>47</v>
      </c>
      <c r="F58" s="2"/>
      <c r="G58" s="2"/>
      <c r="H58" s="2"/>
      <c r="I58" s="2"/>
    </row>
    <row r="59" spans="1:11" x14ac:dyDescent="0.2">
      <c r="A59" s="6"/>
      <c r="B59" s="1" t="s">
        <v>30</v>
      </c>
      <c r="C59" s="1" t="s">
        <v>38</v>
      </c>
      <c r="D59" s="1"/>
      <c r="E59" s="1" t="s">
        <v>48</v>
      </c>
      <c r="F59" s="2"/>
      <c r="G59" s="2"/>
      <c r="H59" s="2"/>
      <c r="I59" s="2"/>
    </row>
    <row r="60" spans="1:11" x14ac:dyDescent="0.2">
      <c r="A60" s="6"/>
      <c r="B60" s="1"/>
      <c r="C60" s="1"/>
      <c r="D60" s="1"/>
      <c r="E60" s="1"/>
      <c r="F60" s="2"/>
      <c r="G60" s="2"/>
      <c r="H60" s="2"/>
      <c r="I60" s="2"/>
    </row>
    <row r="61" spans="1:11" x14ac:dyDescent="0.2">
      <c r="A61" s="6" t="s">
        <v>19</v>
      </c>
      <c r="B61" s="1" t="s">
        <v>32</v>
      </c>
      <c r="C61" s="1" t="s">
        <v>35</v>
      </c>
      <c r="D61" s="1"/>
      <c r="E61" s="1" t="s">
        <v>49</v>
      </c>
      <c r="F61" s="2"/>
      <c r="G61" s="2"/>
      <c r="H61" s="2"/>
      <c r="I61" s="2"/>
    </row>
    <row r="62" spans="1:11" x14ac:dyDescent="0.2">
      <c r="A62" s="6"/>
      <c r="B62" s="1" t="s">
        <v>33</v>
      </c>
      <c r="C62" s="1" t="s">
        <v>36</v>
      </c>
      <c r="D62" s="1"/>
      <c r="E62" s="1" t="s">
        <v>50</v>
      </c>
      <c r="F62" s="2"/>
      <c r="G62" s="2"/>
      <c r="H62" s="2"/>
      <c r="I62" s="2"/>
    </row>
    <row r="63" spans="1:11" x14ac:dyDescent="0.2">
      <c r="A63" s="6"/>
      <c r="B63" s="1" t="s">
        <v>34</v>
      </c>
      <c r="C63" s="1" t="s">
        <v>37</v>
      </c>
      <c r="D63" s="1"/>
      <c r="E63" s="1"/>
      <c r="F63" s="2"/>
      <c r="G63" s="2"/>
      <c r="H63" s="2"/>
      <c r="I63" s="2"/>
    </row>
    <row r="64" spans="1:11" x14ac:dyDescent="0.2">
      <c r="A64" s="6"/>
      <c r="B64" s="1"/>
      <c r="C64" s="1"/>
      <c r="D64" s="1"/>
      <c r="E64" s="1"/>
      <c r="F64" s="2"/>
      <c r="G64" s="2"/>
      <c r="H64" s="2"/>
      <c r="I64" s="2"/>
    </row>
    <row r="65" spans="1:9" x14ac:dyDescent="0.2">
      <c r="A65" s="6" t="s">
        <v>39</v>
      </c>
      <c r="B65" s="1" t="s">
        <v>40</v>
      </c>
      <c r="C65" s="1" t="s">
        <v>44</v>
      </c>
      <c r="D65" s="1"/>
      <c r="E65" s="1" t="s">
        <v>51</v>
      </c>
      <c r="F65" s="2"/>
      <c r="G65" s="2"/>
      <c r="H65" s="2"/>
      <c r="I65" s="2"/>
    </row>
    <row r="66" spans="1:9" x14ac:dyDescent="0.2">
      <c r="A66" s="6"/>
      <c r="B66" s="1" t="s">
        <v>41</v>
      </c>
      <c r="C66" s="1" t="s">
        <v>45</v>
      </c>
      <c r="D66" s="1"/>
      <c r="E66" s="1"/>
      <c r="F66" s="2"/>
      <c r="G66" s="2"/>
      <c r="H66" s="2"/>
      <c r="I66" s="2"/>
    </row>
    <row r="67" spans="1:9" x14ac:dyDescent="0.2">
      <c r="A67" s="6"/>
      <c r="B67" s="1" t="s">
        <v>42</v>
      </c>
      <c r="C67" s="1"/>
      <c r="D67" s="1"/>
      <c r="E67" s="1" t="s">
        <v>52</v>
      </c>
      <c r="F67" s="2"/>
      <c r="G67" s="2"/>
      <c r="H67" s="2"/>
      <c r="I67" s="2"/>
    </row>
    <row r="68" spans="1:9" x14ac:dyDescent="0.2">
      <c r="A68" s="6"/>
      <c r="B68" s="1" t="s">
        <v>43</v>
      </c>
      <c r="C68" s="1"/>
      <c r="D68" s="1"/>
      <c r="E68" s="1"/>
      <c r="F68" s="2"/>
      <c r="G68" s="2"/>
      <c r="H68" s="2"/>
      <c r="I68" s="2"/>
    </row>
  </sheetData>
  <pageMargins left="0.75" right="0.75" top="1" bottom="1" header="0.5" footer="0.5"/>
  <pageSetup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1048576"/>
    </sheetView>
  </sheetViews>
  <sheetFormatPr defaultColWidth="8.83203125" defaultRowHeight="12.75" x14ac:dyDescent="0.2"/>
  <cols>
    <col min="1" max="256" width="12" customWidth="1"/>
  </cols>
  <sheetData/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3203125" defaultRowHeight="12.75" x14ac:dyDescent="0.2"/>
  <cols>
    <col min="1" max="256" width="12" customWidth="1"/>
  </cols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East Carolina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F. Kros</dc:creator>
  <cp:lastModifiedBy>Kros, John</cp:lastModifiedBy>
  <dcterms:created xsi:type="dcterms:W3CDTF">2003-03-28T03:16:25Z</dcterms:created>
  <dcterms:modified xsi:type="dcterms:W3CDTF">2017-02-20T17:30:43Z</dcterms:modified>
</cp:coreProperties>
</file>