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krosj 1/Documents/TferFromiMac/ECU/DSCI4743/"/>
    </mc:Choice>
  </mc:AlternateContent>
  <xr:revisionPtr revIDLastSave="0" documentId="13_ncr:40009_{E5585DCC-4DF7-FF45-8E67-A854A8B3506D}" xr6:coauthVersionLast="45" xr6:coauthVersionMax="45" xr10:uidLastSave="{00000000-0000-0000-0000-000000000000}"/>
  <bookViews>
    <workbookView xWindow="160" yWindow="460" windowWidth="28460" windowHeight="16820" activeTab="1"/>
  </bookViews>
  <sheets>
    <sheet name="4743C2" sheetId="1" r:id="rId1"/>
    <sheet name="CASE2 ANALYS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2" l="1"/>
  <c r="R6" i="2"/>
  <c r="R10" i="2"/>
  <c r="R12" i="2"/>
  <c r="H4" i="2"/>
  <c r="I4" i="2"/>
  <c r="I5" i="2"/>
  <c r="I6" i="2"/>
  <c r="I7" i="2"/>
  <c r="I8" i="2"/>
  <c r="I9" i="2"/>
  <c r="I10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E4" i="2"/>
  <c r="E3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C34" i="2"/>
  <c r="H3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O6" i="2"/>
  <c r="O8" i="2"/>
  <c r="O10" i="2"/>
  <c r="O12" i="2"/>
  <c r="O16" i="2"/>
  <c r="O18" i="2"/>
  <c r="O20" i="2"/>
  <c r="F7" i="2"/>
  <c r="F11" i="2"/>
  <c r="F15" i="2"/>
  <c r="F19" i="2"/>
  <c r="F23" i="2"/>
  <c r="F27" i="2"/>
  <c r="F17" i="2"/>
  <c r="F6" i="2"/>
  <c r="F26" i="2"/>
  <c r="F8" i="2"/>
  <c r="F16" i="2"/>
  <c r="F24" i="2"/>
  <c r="F9" i="2"/>
  <c r="F18" i="2"/>
  <c r="F32" i="2"/>
  <c r="F21" i="2"/>
  <c r="F14" i="2"/>
  <c r="F29" i="2"/>
  <c r="F10" i="2"/>
  <c r="F22" i="2"/>
  <c r="F30" i="2"/>
  <c r="F25" i="2"/>
  <c r="G41" i="2"/>
  <c r="L10" i="2"/>
  <c r="I11" i="2"/>
  <c r="I12" i="2"/>
  <c r="I13" i="2"/>
  <c r="I14" i="2"/>
  <c r="I15" i="2"/>
  <c r="I16" i="2"/>
  <c r="I17" i="2"/>
  <c r="F28" i="2"/>
  <c r="F20" i="2"/>
  <c r="F12" i="2"/>
  <c r="F33" i="2"/>
  <c r="F31" i="2"/>
  <c r="F13" i="2"/>
  <c r="F5" i="2"/>
  <c r="F4" i="2"/>
  <c r="G4" i="2"/>
  <c r="G5" i="2"/>
  <c r="G6" i="2"/>
  <c r="G7" i="2"/>
  <c r="G8" i="2"/>
  <c r="G9" i="2"/>
  <c r="G10" i="2"/>
  <c r="I18" i="2"/>
  <c r="L17" i="2"/>
  <c r="G42" i="2"/>
  <c r="L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K10" i="2"/>
  <c r="G11" i="2"/>
  <c r="G12" i="2"/>
  <c r="G13" i="2"/>
  <c r="G14" i="2"/>
  <c r="G15" i="2"/>
  <c r="G16" i="2"/>
  <c r="G17" i="2"/>
  <c r="F41" i="2"/>
  <c r="G18" i="2"/>
  <c r="K17" i="2"/>
  <c r="L33" i="2"/>
  <c r="G43" i="2"/>
  <c r="L34" i="2"/>
  <c r="F42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K18" i="2"/>
  <c r="K33" i="2"/>
  <c r="F43" i="2"/>
  <c r="K34" i="2"/>
</calcChain>
</file>

<file path=xl/sharedStrings.xml><?xml version="1.0" encoding="utf-8"?>
<sst xmlns="http://schemas.openxmlformats.org/spreadsheetml/2006/main" count="154" uniqueCount="72">
  <si>
    <t>Your Office Warehouse</t>
  </si>
  <si>
    <t>Table</t>
  </si>
  <si>
    <t>Item Value in Dollars</t>
  </si>
  <si>
    <t>A127</t>
  </si>
  <si>
    <t>A144</t>
  </si>
  <si>
    <t>A247</t>
  </si>
  <si>
    <t>B188</t>
  </si>
  <si>
    <t>B613</t>
  </si>
  <si>
    <t>B875</t>
  </si>
  <si>
    <t>B923</t>
  </si>
  <si>
    <t>C142</t>
  </si>
  <si>
    <t>C791</t>
  </si>
  <si>
    <t>D291</t>
  </si>
  <si>
    <t>D452</t>
  </si>
  <si>
    <t>D523</t>
  </si>
  <si>
    <t>D747</t>
  </si>
  <si>
    <t>D990</t>
  </si>
  <si>
    <t>I</t>
  </si>
  <si>
    <t>Average Weekly Sales</t>
  </si>
  <si>
    <t xml:space="preserve">Part Number </t>
  </si>
  <si>
    <t>B381</t>
  </si>
  <si>
    <t>B475</t>
  </si>
  <si>
    <t>C185</t>
  </si>
  <si>
    <t>C216</t>
  </si>
  <si>
    <t>C301</t>
  </si>
  <si>
    <t>C566</t>
  </si>
  <si>
    <t>C602</t>
  </si>
  <si>
    <t>C664</t>
  </si>
  <si>
    <t>C973</t>
  </si>
  <si>
    <t>E111</t>
  </si>
  <si>
    <t>E326</t>
  </si>
  <si>
    <t>E456</t>
  </si>
  <si>
    <t>E567</t>
  </si>
  <si>
    <t>E569</t>
  </si>
  <si>
    <t>E678</t>
  </si>
  <si>
    <t>E991</t>
  </si>
  <si>
    <t>Inventory Findings</t>
  </si>
  <si>
    <t>VALUE</t>
  </si>
  <si>
    <t>% VALUE</t>
  </si>
  <si>
    <t>CUM %</t>
  </si>
  <si>
    <t>A</t>
  </si>
  <si>
    <t>B</t>
  </si>
  <si>
    <t>C</t>
  </si>
  <si>
    <t>EOQ</t>
  </si>
  <si>
    <t>D</t>
  </si>
  <si>
    <t>Cc</t>
  </si>
  <si>
    <t>Part 1</t>
  </si>
  <si>
    <t>EOQ1</t>
  </si>
  <si>
    <t>Co</t>
  </si>
  <si>
    <t>TC</t>
  </si>
  <si>
    <t>Number of Withdrawals</t>
  </si>
  <si>
    <t>Cycle Time</t>
  </si>
  <si>
    <t>Part 2</t>
  </si>
  <si>
    <t>STANDARD CLASSIFICATION METRICS</t>
  </si>
  <si>
    <t>KIT PARTS CLASSIFICATION METRICS</t>
  </si>
  <si>
    <t>% CONTIRBUTION</t>
  </si>
  <si>
    <t>% VOLUME</t>
  </si>
  <si>
    <t>CLASSIFICATION</t>
  </si>
  <si>
    <t>USAGE</t>
  </si>
  <si>
    <t>70-80%</t>
  </si>
  <si>
    <t>5-15%</t>
  </si>
  <si>
    <t>5-10%</t>
  </si>
  <si>
    <t>50-60%</t>
  </si>
  <si>
    <t>% volume SKU</t>
  </si>
  <si>
    <t>cum % SKU</t>
  </si>
  <si>
    <t>These classifications are pretty good, your results could differ a bit but not by too much.</t>
  </si>
  <si>
    <t>Notice, the %'s don't exactly fit in the categories.  This happens in real life all the time so you just improvise &amp; get as close as possible.</t>
  </si>
  <si>
    <t>2 Big Orders</t>
  </si>
  <si>
    <t>You needed to compare the 2 big orders per year to the regular EOQ.</t>
  </si>
  <si>
    <t>In turn, you would find regular EOQ is a lower cost plan.</t>
  </si>
  <si>
    <t>For the Daily EOQ you needed to find the value that the setup cost needs to be negotiated to in order to make 208 be the EOQ.</t>
  </si>
  <si>
    <t>Then there needed to be dialogue on the feasibility of the Daily EOQ.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</si>
</sst>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00"/>
    <numFmt numFmtId="169" formatCode="&quot;$&quot;#,##0.00"/>
  </numFmts>
  <fonts count="7">
    <font>
      <sz val="10"/>
      <name val="Helv"/>
    </font>
    <font>
      <b/>
      <sz val="10"/>
      <name val="Helv"/>
    </font>
    <font>
      <sz val="8"/>
      <name val="Times New Roman"/>
      <family val="1"/>
    </font>
    <font>
      <sz val="10"/>
      <name val="Verdana"/>
      <family val="2"/>
    </font>
    <font>
      <u/>
      <sz val="10"/>
      <name val="Verdana"/>
      <family val="2"/>
    </font>
    <font>
      <sz val="10"/>
      <color rgb="FFFF0000"/>
      <name val="Verdana"/>
      <family val="2"/>
    </font>
    <font>
      <sz val="10"/>
      <color rgb="FFFF0000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Alignment="1">
      <alignment horizontal="left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 quotePrefix="1" applyNumberFormat="1" applyAlignment="1">
      <alignment horizontal="left"/>
    </xf>
    <xf numFmtId="0" fontId="0" fillId="0" borderId="0" xfId="0" applyNumberFormat="1" applyAlignment="1"/>
    <xf numFmtId="11" fontId="0" fillId="0" borderId="0" xfId="0" applyNumberFormat="1" applyAlignment="1"/>
    <xf numFmtId="169" fontId="0" fillId="0" borderId="0" xfId="0" applyNumberFormat="1" applyAlignment="1">
      <alignment horizontal="right"/>
    </xf>
    <xf numFmtId="169" fontId="0" fillId="0" borderId="0" xfId="0" applyNumberFormat="1"/>
    <xf numFmtId="0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/>
    <xf numFmtId="0" fontId="0" fillId="2" borderId="0" xfId="0" applyFill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2"/>
  <sheetViews>
    <sheetView workbookViewId="0">
      <selection activeCell="C44" sqref="C44"/>
    </sheetView>
  </sheetViews>
  <sheetFormatPr baseColWidth="10" defaultColWidth="10.1640625" defaultRowHeight="13"/>
  <cols>
    <col min="1" max="1" width="27.83203125" customWidth="1"/>
    <col min="2" max="2" width="18.1640625" customWidth="1"/>
    <col min="3" max="3" width="14.1640625" customWidth="1"/>
    <col min="4" max="4" width="18.1640625" customWidth="1"/>
  </cols>
  <sheetData>
    <row r="5" spans="1:5">
      <c r="A5" s="1" t="s">
        <v>0</v>
      </c>
      <c r="B5" s="2"/>
    </row>
    <row r="9" spans="1:5">
      <c r="B9" s="1" t="s">
        <v>1</v>
      </c>
      <c r="C9" s="3" t="s">
        <v>36</v>
      </c>
    </row>
    <row r="10" spans="1:5">
      <c r="B10" s="1"/>
      <c r="C10" s="1"/>
    </row>
    <row r="11" spans="1:5">
      <c r="B11" s="4" t="s">
        <v>19</v>
      </c>
      <c r="C11" s="3" t="s">
        <v>18</v>
      </c>
      <c r="D11" t="s">
        <v>2</v>
      </c>
      <c r="E11" t="s">
        <v>37</v>
      </c>
    </row>
    <row r="12" spans="1:5">
      <c r="B12" s="5" t="s">
        <v>3</v>
      </c>
      <c r="C12" s="2">
        <v>15</v>
      </c>
      <c r="D12" s="7">
        <v>12</v>
      </c>
      <c r="E12" s="8">
        <f>C12*D12</f>
        <v>180</v>
      </c>
    </row>
    <row r="13" spans="1:5">
      <c r="B13" s="5" t="s">
        <v>4</v>
      </c>
      <c r="C13" s="2">
        <v>124</v>
      </c>
      <c r="D13" s="7">
        <v>1.5</v>
      </c>
      <c r="E13" s="8">
        <f t="shared" ref="E13:E41" si="0">C13*D13</f>
        <v>186</v>
      </c>
    </row>
    <row r="14" spans="1:5">
      <c r="B14" s="5" t="s">
        <v>5</v>
      </c>
      <c r="C14" s="2">
        <v>330</v>
      </c>
      <c r="D14" s="7">
        <v>0.24</v>
      </c>
      <c r="E14" s="8">
        <f t="shared" si="0"/>
        <v>79.2</v>
      </c>
    </row>
    <row r="15" spans="1:5">
      <c r="B15" s="5" t="s">
        <v>6</v>
      </c>
      <c r="C15" s="2">
        <v>91</v>
      </c>
      <c r="D15" s="7">
        <v>3.76</v>
      </c>
      <c r="E15" s="8">
        <f t="shared" si="0"/>
        <v>342.15999999999997</v>
      </c>
    </row>
    <row r="16" spans="1:5">
      <c r="B16" s="5" t="s">
        <v>20</v>
      </c>
      <c r="C16" s="2">
        <v>35</v>
      </c>
      <c r="D16" s="7">
        <v>5.22</v>
      </c>
      <c r="E16" s="8">
        <f t="shared" si="0"/>
        <v>182.7</v>
      </c>
    </row>
    <row r="17" spans="2:5">
      <c r="B17" s="5" t="s">
        <v>21</v>
      </c>
      <c r="C17" s="2">
        <v>8</v>
      </c>
      <c r="D17" s="7">
        <v>61</v>
      </c>
      <c r="E17" s="8">
        <f t="shared" si="0"/>
        <v>488</v>
      </c>
    </row>
    <row r="18" spans="2:5">
      <c r="B18" s="5" t="s">
        <v>7</v>
      </c>
      <c r="C18" s="2">
        <v>107</v>
      </c>
      <c r="D18" s="7">
        <v>73.08</v>
      </c>
      <c r="E18" s="8">
        <f t="shared" si="0"/>
        <v>7819.5599999999995</v>
      </c>
    </row>
    <row r="19" spans="2:5">
      <c r="B19" s="5" t="s">
        <v>8</v>
      </c>
      <c r="C19" s="2">
        <v>3</v>
      </c>
      <c r="D19" s="7">
        <v>164.55</v>
      </c>
      <c r="E19" s="8">
        <f t="shared" si="0"/>
        <v>493.65000000000003</v>
      </c>
    </row>
    <row r="20" spans="2:5">
      <c r="B20" s="5" t="s">
        <v>9</v>
      </c>
      <c r="C20" s="2">
        <v>56</v>
      </c>
      <c r="D20" s="7">
        <v>31.9</v>
      </c>
      <c r="E20" s="8">
        <f t="shared" si="0"/>
        <v>1786.3999999999999</v>
      </c>
    </row>
    <row r="21" spans="2:5">
      <c r="B21" s="5" t="s">
        <v>10</v>
      </c>
      <c r="C21" s="2">
        <v>241</v>
      </c>
      <c r="D21" s="7">
        <v>14.88</v>
      </c>
      <c r="E21" s="8">
        <f t="shared" si="0"/>
        <v>3586.0800000000004</v>
      </c>
    </row>
    <row r="22" spans="2:5">
      <c r="B22" s="5" t="s">
        <v>22</v>
      </c>
      <c r="C22" s="2">
        <v>93</v>
      </c>
      <c r="D22" s="7">
        <v>6.53</v>
      </c>
      <c r="E22" s="8">
        <f t="shared" si="0"/>
        <v>607.29000000000008</v>
      </c>
    </row>
    <row r="23" spans="2:5">
      <c r="B23" s="5" t="s">
        <v>23</v>
      </c>
      <c r="C23" s="2">
        <v>72</v>
      </c>
      <c r="D23" s="7">
        <v>18.239999999999998</v>
      </c>
      <c r="E23" s="8">
        <f t="shared" si="0"/>
        <v>1313.28</v>
      </c>
    </row>
    <row r="24" spans="2:5">
      <c r="B24" s="5" t="s">
        <v>24</v>
      </c>
      <c r="C24" s="2">
        <v>554</v>
      </c>
      <c r="D24" s="7">
        <v>0.33</v>
      </c>
      <c r="E24" s="8">
        <f t="shared" si="0"/>
        <v>182.82000000000002</v>
      </c>
    </row>
    <row r="25" spans="2:5">
      <c r="B25" s="5" t="s">
        <v>25</v>
      </c>
      <c r="C25" s="2">
        <v>145</v>
      </c>
      <c r="D25" s="7">
        <v>2.44</v>
      </c>
      <c r="E25" s="8">
        <f t="shared" si="0"/>
        <v>353.8</v>
      </c>
    </row>
    <row r="26" spans="2:5">
      <c r="B26" s="5" t="s">
        <v>26</v>
      </c>
      <c r="C26" s="2">
        <v>178</v>
      </c>
      <c r="D26" s="7">
        <v>5.43</v>
      </c>
      <c r="E26" s="8">
        <f t="shared" si="0"/>
        <v>966.54</v>
      </c>
    </row>
    <row r="27" spans="2:5">
      <c r="B27" s="5" t="s">
        <v>27</v>
      </c>
      <c r="C27" s="2">
        <v>21</v>
      </c>
      <c r="D27" s="7">
        <v>16.78</v>
      </c>
      <c r="E27" s="8">
        <f t="shared" si="0"/>
        <v>352.38</v>
      </c>
    </row>
    <row r="28" spans="2:5">
      <c r="B28" s="5" t="s">
        <v>11</v>
      </c>
      <c r="C28" s="2">
        <v>101</v>
      </c>
      <c r="D28" s="7">
        <v>9.5399999999999991</v>
      </c>
      <c r="E28" s="8">
        <f t="shared" si="0"/>
        <v>963.54</v>
      </c>
    </row>
    <row r="29" spans="2:5">
      <c r="B29" s="5" t="s">
        <v>28</v>
      </c>
      <c r="C29" s="2">
        <v>216</v>
      </c>
      <c r="D29" s="7">
        <v>11.03</v>
      </c>
      <c r="E29" s="8">
        <f t="shared" si="0"/>
        <v>2382.48</v>
      </c>
    </row>
    <row r="30" spans="2:5">
      <c r="B30" s="5" t="s">
        <v>12</v>
      </c>
      <c r="C30" s="2">
        <v>13</v>
      </c>
      <c r="D30" s="7">
        <v>87.9</v>
      </c>
      <c r="E30" s="8">
        <f t="shared" si="0"/>
        <v>1142.7</v>
      </c>
    </row>
    <row r="31" spans="2:5">
      <c r="B31" s="5" t="s">
        <v>13</v>
      </c>
      <c r="C31" s="2">
        <v>88</v>
      </c>
      <c r="D31" s="7">
        <v>117.23</v>
      </c>
      <c r="E31" s="8">
        <f t="shared" si="0"/>
        <v>10316.24</v>
      </c>
    </row>
    <row r="32" spans="2:5">
      <c r="B32" s="5" t="s">
        <v>14</v>
      </c>
      <c r="C32" s="2">
        <v>31</v>
      </c>
      <c r="D32" s="7">
        <v>0.17</v>
      </c>
      <c r="E32" s="8">
        <f t="shared" si="0"/>
        <v>5.2700000000000005</v>
      </c>
    </row>
    <row r="33" spans="1:5">
      <c r="B33" s="5" t="s">
        <v>15</v>
      </c>
      <c r="C33" s="2">
        <v>12</v>
      </c>
      <c r="D33" s="7">
        <v>23.44</v>
      </c>
      <c r="E33" s="8">
        <f t="shared" si="0"/>
        <v>281.28000000000003</v>
      </c>
    </row>
    <row r="34" spans="1:5">
      <c r="B34" s="5" t="s">
        <v>16</v>
      </c>
      <c r="C34" s="2">
        <v>125</v>
      </c>
      <c r="D34" s="7">
        <v>53.87</v>
      </c>
      <c r="E34" s="8">
        <f t="shared" si="0"/>
        <v>6733.75</v>
      </c>
    </row>
    <row r="35" spans="1:5">
      <c r="B35" s="6" t="s">
        <v>29</v>
      </c>
      <c r="C35" s="2">
        <v>65</v>
      </c>
      <c r="D35" s="7">
        <v>78.209999999999994</v>
      </c>
      <c r="E35" s="8">
        <f t="shared" si="0"/>
        <v>5083.6499999999996</v>
      </c>
    </row>
    <row r="36" spans="1:5">
      <c r="B36" s="6" t="s">
        <v>30</v>
      </c>
      <c r="C36" s="2">
        <v>4</v>
      </c>
      <c r="D36" s="7">
        <v>258.7</v>
      </c>
      <c r="E36" s="8">
        <f t="shared" si="0"/>
        <v>1034.8</v>
      </c>
    </row>
    <row r="37" spans="1:5">
      <c r="B37" s="6" t="s">
        <v>31</v>
      </c>
      <c r="C37" s="2">
        <v>85</v>
      </c>
      <c r="D37" s="7">
        <v>46.66</v>
      </c>
      <c r="E37" s="8">
        <f t="shared" si="0"/>
        <v>3966.1</v>
      </c>
    </row>
    <row r="38" spans="1:5">
      <c r="B38" s="6" t="s">
        <v>32</v>
      </c>
      <c r="C38" s="2">
        <v>231</v>
      </c>
      <c r="D38" s="7">
        <v>25.4</v>
      </c>
      <c r="E38" s="8">
        <f t="shared" si="0"/>
        <v>5867.4</v>
      </c>
    </row>
    <row r="39" spans="1:5">
      <c r="B39" s="6" t="s">
        <v>33</v>
      </c>
      <c r="C39" s="2">
        <v>22</v>
      </c>
      <c r="D39" s="7">
        <v>48.2</v>
      </c>
      <c r="E39" s="8">
        <f t="shared" si="0"/>
        <v>1060.4000000000001</v>
      </c>
    </row>
    <row r="40" spans="1:5">
      <c r="B40" s="6" t="s">
        <v>34</v>
      </c>
      <c r="C40" s="2">
        <v>101</v>
      </c>
      <c r="D40" s="7">
        <v>1.34</v>
      </c>
      <c r="E40" s="8">
        <f t="shared" si="0"/>
        <v>135.34</v>
      </c>
    </row>
    <row r="41" spans="1:5">
      <c r="B41" s="6" t="s">
        <v>35</v>
      </c>
      <c r="C41" s="2">
        <v>76</v>
      </c>
      <c r="D41" s="7">
        <v>12.55</v>
      </c>
      <c r="E41" s="8">
        <f t="shared" si="0"/>
        <v>953.80000000000007</v>
      </c>
    </row>
    <row r="42" spans="1:5">
      <c r="A42" s="3" t="s">
        <v>17</v>
      </c>
    </row>
  </sheetData>
  <phoneticPr fontId="0" type="noConversion"/>
  <pageMargins left="1" right="0.9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topLeftCell="A19" zoomScale="125" workbookViewId="0">
      <selection activeCell="D45" sqref="D45:M46"/>
    </sheetView>
  </sheetViews>
  <sheetFormatPr baseColWidth="10" defaultColWidth="10.1640625" defaultRowHeight="13"/>
  <cols>
    <col min="1" max="1" width="7.83203125" customWidth="1"/>
    <col min="2" max="3" width="14.1640625" customWidth="1"/>
    <col min="4" max="4" width="18.1640625" customWidth="1"/>
    <col min="5" max="5" width="11.1640625" customWidth="1"/>
    <col min="6" max="6" width="16.5" customWidth="1"/>
    <col min="7" max="7" width="19" customWidth="1"/>
  </cols>
  <sheetData>
    <row r="1" spans="1:18">
      <c r="A1" s="1" t="s">
        <v>0</v>
      </c>
      <c r="B1" s="2"/>
      <c r="M1" t="s">
        <v>46</v>
      </c>
      <c r="N1" t="s">
        <v>47</v>
      </c>
      <c r="Q1" t="s">
        <v>67</v>
      </c>
    </row>
    <row r="2" spans="1:18">
      <c r="B2" s="1"/>
      <c r="C2" s="1"/>
      <c r="N2" t="s">
        <v>45</v>
      </c>
      <c r="O2">
        <v>0.1</v>
      </c>
      <c r="Q2" t="s">
        <v>45</v>
      </c>
      <c r="R2">
        <v>0.1</v>
      </c>
    </row>
    <row r="3" spans="1:18">
      <c r="B3" s="4" t="s">
        <v>19</v>
      </c>
      <c r="C3" s="3" t="s">
        <v>18</v>
      </c>
      <c r="D3" t="s">
        <v>2</v>
      </c>
      <c r="E3" t="s">
        <v>37</v>
      </c>
      <c r="F3" t="s">
        <v>38</v>
      </c>
      <c r="G3" t="s">
        <v>39</v>
      </c>
      <c r="H3" t="s">
        <v>63</v>
      </c>
      <c r="I3" t="s">
        <v>64</v>
      </c>
      <c r="N3" t="s">
        <v>48</v>
      </c>
      <c r="O3">
        <v>100</v>
      </c>
      <c r="Q3" t="s">
        <v>48</v>
      </c>
      <c r="R3">
        <v>100</v>
      </c>
    </row>
    <row r="4" spans="1:18">
      <c r="A4">
        <v>1</v>
      </c>
      <c r="B4" s="5" t="s">
        <v>13</v>
      </c>
      <c r="C4" s="2">
        <v>88</v>
      </c>
      <c r="D4" s="7">
        <v>117.23</v>
      </c>
      <c r="E4" s="8">
        <f t="shared" ref="E4:E33" si="0">C4*D4</f>
        <v>10316.24</v>
      </c>
      <c r="F4" s="9">
        <f>E4/E$34</f>
        <v>0.17530729467678766</v>
      </c>
      <c r="G4" s="10">
        <f>F4</f>
        <v>0.17530729467678766</v>
      </c>
      <c r="H4" s="11">
        <f>1/30</f>
        <v>3.3333333333333333E-2</v>
      </c>
      <c r="I4" s="10">
        <f>H4</f>
        <v>3.3333333333333333E-2</v>
      </c>
      <c r="J4" t="s">
        <v>40</v>
      </c>
      <c r="N4" t="s">
        <v>44</v>
      </c>
      <c r="O4">
        <v>72780</v>
      </c>
      <c r="Q4" t="s">
        <v>44</v>
      </c>
      <c r="R4">
        <v>72780</v>
      </c>
    </row>
    <row r="5" spans="1:18">
      <c r="A5">
        <v>2</v>
      </c>
      <c r="B5" s="5" t="s">
        <v>7</v>
      </c>
      <c r="C5" s="2">
        <v>107</v>
      </c>
      <c r="D5" s="7">
        <v>73.08</v>
      </c>
      <c r="E5" s="8">
        <f t="shared" si="0"/>
        <v>7819.5599999999995</v>
      </c>
      <c r="F5" s="9">
        <f t="shared" ref="F5:F33" si="1">E5/E$34</f>
        <v>0.13288038172462269</v>
      </c>
      <c r="G5" s="10">
        <f>G4+F5</f>
        <v>0.30818767640141032</v>
      </c>
      <c r="H5" s="11">
        <f t="shared" ref="H5:H33" si="2">1/30</f>
        <v>3.3333333333333333E-2</v>
      </c>
      <c r="I5" s="10">
        <f>I4+H5</f>
        <v>6.6666666666666666E-2</v>
      </c>
      <c r="J5" t="s">
        <v>40</v>
      </c>
    </row>
    <row r="6" spans="1:18">
      <c r="A6">
        <v>3</v>
      </c>
      <c r="B6" s="5" t="s">
        <v>16</v>
      </c>
      <c r="C6" s="2">
        <v>125</v>
      </c>
      <c r="D6" s="7">
        <v>53.87</v>
      </c>
      <c r="E6" s="8">
        <f t="shared" si="0"/>
        <v>6733.75</v>
      </c>
      <c r="F6" s="9">
        <f t="shared" si="1"/>
        <v>0.11442885155151673</v>
      </c>
      <c r="G6" s="10">
        <f t="shared" ref="G6:I33" si="3">G5+F6</f>
        <v>0.42261652795292703</v>
      </c>
      <c r="H6" s="11">
        <f t="shared" si="2"/>
        <v>3.3333333333333333E-2</v>
      </c>
      <c r="I6" s="10">
        <f t="shared" si="3"/>
        <v>0.1</v>
      </c>
      <c r="J6" t="s">
        <v>40</v>
      </c>
      <c r="N6" s="19" t="s">
        <v>43</v>
      </c>
      <c r="O6" s="19">
        <f>(2*O4*O3/O2)^0.5</f>
        <v>12064.824905484538</v>
      </c>
      <c r="P6" s="19"/>
      <c r="Q6" s="19" t="s">
        <v>43</v>
      </c>
      <c r="R6" s="19">
        <f>R4/2</f>
        <v>36390</v>
      </c>
    </row>
    <row r="7" spans="1:18">
      <c r="A7">
        <v>4</v>
      </c>
      <c r="B7" s="6" t="s">
        <v>32</v>
      </c>
      <c r="C7" s="2">
        <v>231</v>
      </c>
      <c r="D7" s="7">
        <v>25.4</v>
      </c>
      <c r="E7" s="8">
        <f t="shared" si="0"/>
        <v>5867.4</v>
      </c>
      <c r="F7" s="9">
        <f t="shared" si="1"/>
        <v>9.9706678090717538E-2</v>
      </c>
      <c r="G7" s="10">
        <f t="shared" si="3"/>
        <v>0.52232320604364457</v>
      </c>
      <c r="H7" s="11">
        <f t="shared" si="2"/>
        <v>3.3333333333333333E-2</v>
      </c>
      <c r="I7" s="10">
        <f t="shared" si="3"/>
        <v>0.13333333333333333</v>
      </c>
      <c r="J7" t="s">
        <v>40</v>
      </c>
      <c r="N7" s="19"/>
      <c r="O7" s="19"/>
      <c r="P7" s="19"/>
      <c r="Q7" s="19"/>
      <c r="R7" s="19"/>
    </row>
    <row r="8" spans="1:18">
      <c r="A8">
        <v>5</v>
      </c>
      <c r="B8" s="6" t="s">
        <v>29</v>
      </c>
      <c r="C8" s="2">
        <v>65</v>
      </c>
      <c r="D8" s="7">
        <v>78.209999999999994</v>
      </c>
      <c r="E8" s="8">
        <f t="shared" si="0"/>
        <v>5083.6499999999996</v>
      </c>
      <c r="F8" s="9">
        <f t="shared" si="1"/>
        <v>8.6388153880062074E-2</v>
      </c>
      <c r="G8" s="10">
        <f t="shared" si="3"/>
        <v>0.60871135992370662</v>
      </c>
      <c r="H8" s="11">
        <f t="shared" si="2"/>
        <v>3.3333333333333333E-2</v>
      </c>
      <c r="I8" s="10">
        <f t="shared" si="3"/>
        <v>0.16666666666666666</v>
      </c>
      <c r="J8" t="s">
        <v>40</v>
      </c>
      <c r="N8" s="19" t="s">
        <v>49</v>
      </c>
      <c r="O8" s="19">
        <f>O2*O6/2+O3*O4/O6</f>
        <v>1206.4824905484538</v>
      </c>
      <c r="P8" s="19"/>
      <c r="Q8" s="19" t="s">
        <v>49</v>
      </c>
      <c r="R8" s="19">
        <f>R2*R6/2+R3*R4/R6</f>
        <v>2019.5</v>
      </c>
    </row>
    <row r="9" spans="1:18">
      <c r="A9">
        <v>6</v>
      </c>
      <c r="B9" s="6" t="s">
        <v>31</v>
      </c>
      <c r="C9" s="2">
        <v>85</v>
      </c>
      <c r="D9" s="7">
        <v>46.66</v>
      </c>
      <c r="E9" s="8">
        <f t="shared" si="0"/>
        <v>3966.1</v>
      </c>
      <c r="F9" s="9">
        <f t="shared" si="1"/>
        <v>6.7397255338922671E-2</v>
      </c>
      <c r="G9" s="10">
        <f t="shared" si="3"/>
        <v>0.67610861526262933</v>
      </c>
      <c r="H9" s="11">
        <f t="shared" si="2"/>
        <v>3.3333333333333333E-2</v>
      </c>
      <c r="I9" s="10">
        <f t="shared" si="3"/>
        <v>0.19999999999999998</v>
      </c>
      <c r="J9" t="s">
        <v>40</v>
      </c>
    </row>
    <row r="10" spans="1:18">
      <c r="A10">
        <v>7</v>
      </c>
      <c r="B10" s="5" t="s">
        <v>10</v>
      </c>
      <c r="C10" s="2">
        <v>241</v>
      </c>
      <c r="D10" s="7">
        <v>14.88</v>
      </c>
      <c r="E10" s="8">
        <f t="shared" si="0"/>
        <v>3586.0800000000004</v>
      </c>
      <c r="F10" s="9">
        <f t="shared" si="1"/>
        <v>6.0939449188321983E-2</v>
      </c>
      <c r="G10" s="10">
        <f t="shared" si="3"/>
        <v>0.73704806445095128</v>
      </c>
      <c r="H10" s="11">
        <f t="shared" si="2"/>
        <v>3.3333333333333333E-2</v>
      </c>
      <c r="I10" s="10">
        <f t="shared" si="3"/>
        <v>0.23333333333333331</v>
      </c>
      <c r="J10" t="s">
        <v>40</v>
      </c>
      <c r="K10">
        <f>G10</f>
        <v>0.73704806445095128</v>
      </c>
      <c r="L10">
        <f>I10</f>
        <v>0.23333333333333331</v>
      </c>
      <c r="N10" t="s">
        <v>50</v>
      </c>
      <c r="O10">
        <f>O4/O6</f>
        <v>6.0324124527422693</v>
      </c>
      <c r="Q10" t="s">
        <v>50</v>
      </c>
      <c r="R10">
        <f>R4/R6</f>
        <v>2</v>
      </c>
    </row>
    <row r="11" spans="1:18">
      <c r="A11">
        <v>8</v>
      </c>
      <c r="B11" s="5" t="s">
        <v>28</v>
      </c>
      <c r="C11" s="2">
        <v>216</v>
      </c>
      <c r="D11" s="7">
        <v>11.03</v>
      </c>
      <c r="E11" s="8">
        <f t="shared" si="0"/>
        <v>2382.48</v>
      </c>
      <c r="F11" s="9">
        <f t="shared" si="1"/>
        <v>4.0486274400513472E-2</v>
      </c>
      <c r="G11">
        <f t="shared" si="3"/>
        <v>0.77753433885146472</v>
      </c>
      <c r="H11" s="11">
        <f t="shared" si="2"/>
        <v>3.3333333333333333E-2</v>
      </c>
      <c r="I11">
        <f t="shared" si="3"/>
        <v>0.26666666666666666</v>
      </c>
      <c r="J11" t="s">
        <v>41</v>
      </c>
    </row>
    <row r="12" spans="1:18">
      <c r="A12">
        <v>9</v>
      </c>
      <c r="B12" s="5" t="s">
        <v>9</v>
      </c>
      <c r="C12" s="2">
        <v>56</v>
      </c>
      <c r="D12" s="7">
        <v>31.9</v>
      </c>
      <c r="E12" s="8">
        <f t="shared" si="0"/>
        <v>1786.3999999999999</v>
      </c>
      <c r="F12" s="9">
        <f t="shared" si="1"/>
        <v>3.0356888867515051E-2</v>
      </c>
      <c r="G12">
        <f t="shared" si="3"/>
        <v>0.80789122771897981</v>
      </c>
      <c r="H12" s="11">
        <f t="shared" si="2"/>
        <v>3.3333333333333333E-2</v>
      </c>
      <c r="I12">
        <f t="shared" si="3"/>
        <v>0.3</v>
      </c>
      <c r="J12" t="s">
        <v>41</v>
      </c>
      <c r="N12" t="s">
        <v>51</v>
      </c>
      <c r="O12">
        <f>350/O10</f>
        <v>58.019905426210336</v>
      </c>
      <c r="Q12" t="s">
        <v>51</v>
      </c>
      <c r="R12">
        <f>350/R10</f>
        <v>175</v>
      </c>
    </row>
    <row r="13" spans="1:18">
      <c r="A13">
        <v>10</v>
      </c>
      <c r="B13" s="5" t="s">
        <v>23</v>
      </c>
      <c r="C13" s="2">
        <v>72</v>
      </c>
      <c r="D13" s="7">
        <v>18.239999999999998</v>
      </c>
      <c r="E13" s="8">
        <f t="shared" si="0"/>
        <v>1313.28</v>
      </c>
      <c r="F13" s="9">
        <f t="shared" si="1"/>
        <v>2.2317003477345592E-2</v>
      </c>
      <c r="G13">
        <f t="shared" si="3"/>
        <v>0.83020823119632536</v>
      </c>
      <c r="H13" s="11">
        <f t="shared" si="2"/>
        <v>3.3333333333333333E-2</v>
      </c>
      <c r="I13">
        <f t="shared" si="3"/>
        <v>0.33333333333333331</v>
      </c>
      <c r="J13" t="s">
        <v>41</v>
      </c>
    </row>
    <row r="14" spans="1:18">
      <c r="A14">
        <v>11</v>
      </c>
      <c r="B14" s="5" t="s">
        <v>12</v>
      </c>
      <c r="C14" s="2">
        <v>13</v>
      </c>
      <c r="D14" s="7">
        <v>87.9</v>
      </c>
      <c r="E14" s="8">
        <f t="shared" si="0"/>
        <v>1142.7</v>
      </c>
      <c r="F14" s="9">
        <f t="shared" si="1"/>
        <v>1.9418280849143221E-2</v>
      </c>
      <c r="G14">
        <f t="shared" si="3"/>
        <v>0.84962651204546857</v>
      </c>
      <c r="H14" s="11">
        <f t="shared" si="2"/>
        <v>3.3333333333333333E-2</v>
      </c>
      <c r="I14">
        <f t="shared" si="3"/>
        <v>0.36666666666666664</v>
      </c>
      <c r="J14" t="s">
        <v>41</v>
      </c>
      <c r="M14" t="s">
        <v>52</v>
      </c>
      <c r="N14" t="s">
        <v>43</v>
      </c>
      <c r="O14">
        <v>208</v>
      </c>
    </row>
    <row r="15" spans="1:18">
      <c r="A15">
        <v>12</v>
      </c>
      <c r="B15" s="6" t="s">
        <v>33</v>
      </c>
      <c r="C15" s="2">
        <v>22</v>
      </c>
      <c r="D15" s="7">
        <v>48.2</v>
      </c>
      <c r="E15" s="8">
        <f t="shared" si="0"/>
        <v>1060.4000000000001</v>
      </c>
      <c r="F15" s="9">
        <f t="shared" si="1"/>
        <v>1.8019729598697361E-2</v>
      </c>
      <c r="G15">
        <f t="shared" si="3"/>
        <v>0.86764624164416593</v>
      </c>
      <c r="H15" s="11">
        <f t="shared" si="2"/>
        <v>3.3333333333333333E-2</v>
      </c>
      <c r="I15">
        <f t="shared" si="3"/>
        <v>0.39999999999999997</v>
      </c>
      <c r="J15" t="s">
        <v>41</v>
      </c>
    </row>
    <row r="16" spans="1:18">
      <c r="A16">
        <v>13</v>
      </c>
      <c r="B16" s="6" t="s">
        <v>30</v>
      </c>
      <c r="C16" s="2">
        <v>4</v>
      </c>
      <c r="D16" s="7">
        <v>258.7</v>
      </c>
      <c r="E16" s="8">
        <f t="shared" si="0"/>
        <v>1034.8</v>
      </c>
      <c r="F16" s="9">
        <f t="shared" si="1"/>
        <v>1.7584700291146761E-2</v>
      </c>
      <c r="G16">
        <f t="shared" si="3"/>
        <v>0.88523094193531271</v>
      </c>
      <c r="H16" s="11">
        <f t="shared" si="2"/>
        <v>3.3333333333333333E-2</v>
      </c>
      <c r="I16">
        <f t="shared" si="3"/>
        <v>0.43333333333333329</v>
      </c>
      <c r="J16" t="s">
        <v>41</v>
      </c>
      <c r="N16" s="19" t="s">
        <v>48</v>
      </c>
      <c r="O16" s="19">
        <f>O14^2*O2/(2*O4)</f>
        <v>2.9722451222863426E-2</v>
      </c>
    </row>
    <row r="17" spans="1:23">
      <c r="A17">
        <v>14</v>
      </c>
      <c r="B17" s="5" t="s">
        <v>26</v>
      </c>
      <c r="C17" s="2">
        <v>178</v>
      </c>
      <c r="D17" s="7">
        <v>5.43</v>
      </c>
      <c r="E17" s="8">
        <f t="shared" si="0"/>
        <v>966.54</v>
      </c>
      <c r="F17" s="9">
        <f t="shared" si="1"/>
        <v>1.6424735426560678E-2</v>
      </c>
      <c r="G17">
        <f t="shared" si="3"/>
        <v>0.90165567736187335</v>
      </c>
      <c r="H17" s="11">
        <f t="shared" si="2"/>
        <v>3.3333333333333333E-2</v>
      </c>
      <c r="I17">
        <f t="shared" si="3"/>
        <v>0.46666666666666662</v>
      </c>
      <c r="J17" t="s">
        <v>41</v>
      </c>
      <c r="K17">
        <f>G17-G$10</f>
        <v>0.16460761291092207</v>
      </c>
      <c r="L17">
        <f>I17-I$10</f>
        <v>0.23333333333333331</v>
      </c>
    </row>
    <row r="18" spans="1:23">
      <c r="A18">
        <v>15</v>
      </c>
      <c r="B18" s="5" t="s">
        <v>11</v>
      </c>
      <c r="C18" s="2">
        <v>101</v>
      </c>
      <c r="D18" s="7">
        <v>9.5399999999999991</v>
      </c>
      <c r="E18" s="8">
        <f t="shared" si="0"/>
        <v>963.54</v>
      </c>
      <c r="F18" s="9">
        <f t="shared" si="1"/>
        <v>1.6373755429582092E-2</v>
      </c>
      <c r="G18">
        <f t="shared" si="3"/>
        <v>0.91802943279145544</v>
      </c>
      <c r="H18" s="11">
        <f t="shared" si="2"/>
        <v>3.3333333333333333E-2</v>
      </c>
      <c r="I18">
        <f t="shared" si="3"/>
        <v>0.49999999999999994</v>
      </c>
      <c r="J18" t="s">
        <v>41</v>
      </c>
      <c r="K18">
        <f>G18-G$10</f>
        <v>0.18098136834050416</v>
      </c>
      <c r="L18">
        <f>I18-I$10</f>
        <v>0.26666666666666661</v>
      </c>
      <c r="N18" t="s">
        <v>50</v>
      </c>
      <c r="O18">
        <f>O4/O14</f>
        <v>349.90384615384613</v>
      </c>
    </row>
    <row r="19" spans="1:23">
      <c r="A19">
        <v>16</v>
      </c>
      <c r="B19" s="6" t="s">
        <v>35</v>
      </c>
      <c r="C19" s="2">
        <v>76</v>
      </c>
      <c r="D19" s="7">
        <v>12.55</v>
      </c>
      <c r="E19" s="8">
        <f t="shared" si="0"/>
        <v>953.80000000000007</v>
      </c>
      <c r="F19" s="9">
        <f t="shared" si="1"/>
        <v>1.6208240372724954E-2</v>
      </c>
      <c r="G19">
        <f t="shared" si="3"/>
        <v>0.93423767316418038</v>
      </c>
      <c r="H19" s="11">
        <f t="shared" si="2"/>
        <v>3.3333333333333333E-2</v>
      </c>
      <c r="I19">
        <f t="shared" si="3"/>
        <v>0.53333333333333333</v>
      </c>
      <c r="J19" t="s">
        <v>42</v>
      </c>
    </row>
    <row r="20" spans="1:23">
      <c r="A20">
        <v>17</v>
      </c>
      <c r="B20" s="5" t="s">
        <v>22</v>
      </c>
      <c r="C20" s="2">
        <v>93</v>
      </c>
      <c r="D20" s="7">
        <v>6.53</v>
      </c>
      <c r="E20" s="8">
        <f t="shared" si="0"/>
        <v>607.29000000000008</v>
      </c>
      <c r="F20" s="9">
        <f t="shared" si="1"/>
        <v>1.0319880788375067E-2</v>
      </c>
      <c r="G20">
        <f t="shared" si="3"/>
        <v>0.94455755395255547</v>
      </c>
      <c r="H20" s="11">
        <f t="shared" si="2"/>
        <v>3.3333333333333333E-2</v>
      </c>
      <c r="I20">
        <f t="shared" si="3"/>
        <v>0.56666666666666665</v>
      </c>
      <c r="J20" t="s">
        <v>42</v>
      </c>
      <c r="N20" t="s">
        <v>51</v>
      </c>
      <c r="O20">
        <f>130/O18</f>
        <v>0.3715306402857928</v>
      </c>
    </row>
    <row r="21" spans="1:23">
      <c r="A21">
        <v>18</v>
      </c>
      <c r="B21" s="5" t="s">
        <v>8</v>
      </c>
      <c r="C21" s="2">
        <v>3</v>
      </c>
      <c r="D21" s="7">
        <v>164.55</v>
      </c>
      <c r="E21" s="8">
        <f t="shared" si="0"/>
        <v>493.65000000000003</v>
      </c>
      <c r="F21" s="9">
        <f t="shared" si="1"/>
        <v>8.3887585028262473E-3</v>
      </c>
      <c r="G21">
        <f t="shared" si="3"/>
        <v>0.95294631245538175</v>
      </c>
      <c r="H21" s="11">
        <f t="shared" si="2"/>
        <v>3.3333333333333333E-2</v>
      </c>
      <c r="I21">
        <f t="shared" si="3"/>
        <v>0.6</v>
      </c>
      <c r="J21" t="s">
        <v>42</v>
      </c>
    </row>
    <row r="22" spans="1:23">
      <c r="A22">
        <v>19</v>
      </c>
      <c r="B22" s="5" t="s">
        <v>21</v>
      </c>
      <c r="C22" s="2">
        <v>8</v>
      </c>
      <c r="D22" s="7">
        <v>61</v>
      </c>
      <c r="E22" s="8">
        <f t="shared" si="0"/>
        <v>488</v>
      </c>
      <c r="F22" s="9">
        <f t="shared" si="1"/>
        <v>8.2927461751832431E-3</v>
      </c>
      <c r="G22">
        <f t="shared" si="3"/>
        <v>0.96123905863056502</v>
      </c>
      <c r="H22" s="11">
        <f t="shared" si="2"/>
        <v>3.3333333333333333E-2</v>
      </c>
      <c r="I22">
        <f t="shared" si="3"/>
        <v>0.6333333333333333</v>
      </c>
      <c r="J22" t="s">
        <v>42</v>
      </c>
      <c r="N22" s="19" t="s">
        <v>68</v>
      </c>
      <c r="O22" s="20"/>
      <c r="P22" s="20"/>
      <c r="Q22" s="20"/>
      <c r="R22" s="20"/>
      <c r="S22" s="20"/>
      <c r="T22" s="20"/>
      <c r="U22" s="20"/>
      <c r="V22" s="20"/>
      <c r="W22" s="20"/>
    </row>
    <row r="23" spans="1:23">
      <c r="A23">
        <v>20</v>
      </c>
      <c r="B23" s="5" t="s">
        <v>25</v>
      </c>
      <c r="C23" s="2">
        <v>145</v>
      </c>
      <c r="D23" s="7">
        <v>2.44</v>
      </c>
      <c r="E23" s="8">
        <f t="shared" si="0"/>
        <v>353.8</v>
      </c>
      <c r="F23" s="9">
        <f t="shared" si="1"/>
        <v>6.0122409770078516E-3</v>
      </c>
      <c r="G23">
        <f t="shared" si="3"/>
        <v>0.96725129960757283</v>
      </c>
      <c r="H23" s="11">
        <f t="shared" si="2"/>
        <v>3.3333333333333333E-2</v>
      </c>
      <c r="I23">
        <f t="shared" si="3"/>
        <v>0.66666666666666663</v>
      </c>
      <c r="J23" t="s">
        <v>42</v>
      </c>
      <c r="N23" s="19" t="s">
        <v>69</v>
      </c>
      <c r="O23" s="20"/>
      <c r="P23" s="20"/>
      <c r="Q23" s="20"/>
      <c r="R23" s="20"/>
      <c r="S23" s="20"/>
      <c r="T23" s="20"/>
      <c r="U23" s="20"/>
      <c r="V23" s="20"/>
      <c r="W23" s="20"/>
    </row>
    <row r="24" spans="1:23">
      <c r="A24">
        <v>21</v>
      </c>
      <c r="B24" s="5" t="s">
        <v>27</v>
      </c>
      <c r="C24" s="2">
        <v>21</v>
      </c>
      <c r="D24" s="7">
        <v>16.78</v>
      </c>
      <c r="E24" s="8">
        <f t="shared" si="0"/>
        <v>352.38</v>
      </c>
      <c r="F24" s="9">
        <f t="shared" si="1"/>
        <v>5.9881104451046541E-3</v>
      </c>
      <c r="G24">
        <f t="shared" si="3"/>
        <v>0.97323941005267744</v>
      </c>
      <c r="H24" s="11">
        <f t="shared" si="2"/>
        <v>3.3333333333333333E-2</v>
      </c>
      <c r="I24">
        <f t="shared" si="3"/>
        <v>0.7</v>
      </c>
      <c r="J24" t="s">
        <v>42</v>
      </c>
      <c r="N24" s="19" t="s">
        <v>70</v>
      </c>
      <c r="O24" s="20"/>
      <c r="P24" s="20"/>
      <c r="Q24" s="20"/>
      <c r="R24" s="20"/>
      <c r="S24" s="20"/>
      <c r="T24" s="20"/>
      <c r="U24" s="20"/>
      <c r="V24" s="20"/>
      <c r="W24" s="20"/>
    </row>
    <row r="25" spans="1:23">
      <c r="A25">
        <v>22</v>
      </c>
      <c r="B25" s="5" t="s">
        <v>6</v>
      </c>
      <c r="C25" s="2">
        <v>91</v>
      </c>
      <c r="D25" s="7">
        <v>3.76</v>
      </c>
      <c r="E25" s="8">
        <f t="shared" si="0"/>
        <v>342.15999999999997</v>
      </c>
      <c r="F25" s="9">
        <f t="shared" si="1"/>
        <v>5.8144385887309389E-3</v>
      </c>
      <c r="G25">
        <f t="shared" si="3"/>
        <v>0.97905384864140843</v>
      </c>
      <c r="H25" s="11">
        <f t="shared" si="2"/>
        <v>3.3333333333333333E-2</v>
      </c>
      <c r="I25">
        <f t="shared" si="3"/>
        <v>0.73333333333333328</v>
      </c>
      <c r="J25" t="s">
        <v>42</v>
      </c>
      <c r="N25" s="19" t="s">
        <v>71</v>
      </c>
      <c r="O25" s="20"/>
      <c r="P25" s="20"/>
      <c r="Q25" s="20"/>
      <c r="R25" s="20"/>
      <c r="S25" s="20"/>
      <c r="T25" s="20"/>
      <c r="U25" s="20"/>
      <c r="V25" s="20"/>
      <c r="W25" s="20"/>
    </row>
    <row r="26" spans="1:23">
      <c r="A26">
        <v>23</v>
      </c>
      <c r="B26" s="5" t="s">
        <v>15</v>
      </c>
      <c r="C26" s="2">
        <v>12</v>
      </c>
      <c r="D26" s="7">
        <v>23.44</v>
      </c>
      <c r="E26" s="8">
        <f t="shared" si="0"/>
        <v>281.28000000000003</v>
      </c>
      <c r="F26" s="9">
        <f t="shared" si="1"/>
        <v>4.7798845167121781E-3</v>
      </c>
      <c r="G26">
        <f t="shared" si="3"/>
        <v>0.98383373315812062</v>
      </c>
      <c r="H26" s="11">
        <f t="shared" si="2"/>
        <v>3.3333333333333333E-2</v>
      </c>
      <c r="I26">
        <f t="shared" si="3"/>
        <v>0.76666666666666661</v>
      </c>
      <c r="J26" t="s">
        <v>42</v>
      </c>
    </row>
    <row r="27" spans="1:23">
      <c r="A27">
        <v>24</v>
      </c>
      <c r="B27" s="5" t="s">
        <v>4</v>
      </c>
      <c r="C27" s="2">
        <v>124</v>
      </c>
      <c r="D27" s="7">
        <v>1.5</v>
      </c>
      <c r="E27" s="8">
        <f t="shared" si="0"/>
        <v>186</v>
      </c>
      <c r="F27" s="9">
        <f t="shared" si="1"/>
        <v>3.1607598126723018E-3</v>
      </c>
      <c r="G27">
        <f t="shared" si="3"/>
        <v>0.98699449297079289</v>
      </c>
      <c r="H27" s="11">
        <f t="shared" si="2"/>
        <v>3.3333333333333333E-2</v>
      </c>
      <c r="I27">
        <f t="shared" si="3"/>
        <v>0.79999999999999993</v>
      </c>
      <c r="J27" t="s">
        <v>42</v>
      </c>
    </row>
    <row r="28" spans="1:23">
      <c r="A28">
        <v>25</v>
      </c>
      <c r="B28" s="5" t="s">
        <v>24</v>
      </c>
      <c r="C28" s="2">
        <v>554</v>
      </c>
      <c r="D28" s="7">
        <v>0.33</v>
      </c>
      <c r="E28" s="8">
        <f t="shared" si="0"/>
        <v>182.82000000000002</v>
      </c>
      <c r="F28" s="9">
        <f t="shared" si="1"/>
        <v>3.1067210158750016E-3</v>
      </c>
      <c r="G28">
        <f t="shared" si="3"/>
        <v>0.99010121398666784</v>
      </c>
      <c r="H28" s="11">
        <f t="shared" si="2"/>
        <v>3.3333333333333333E-2</v>
      </c>
      <c r="I28">
        <f t="shared" si="3"/>
        <v>0.83333333333333326</v>
      </c>
      <c r="J28" t="s">
        <v>42</v>
      </c>
    </row>
    <row r="29" spans="1:23">
      <c r="A29">
        <v>26</v>
      </c>
      <c r="B29" s="5" t="s">
        <v>20</v>
      </c>
      <c r="C29" s="2">
        <v>35</v>
      </c>
      <c r="D29" s="7">
        <v>5.22</v>
      </c>
      <c r="E29" s="8">
        <f t="shared" si="0"/>
        <v>182.7</v>
      </c>
      <c r="F29" s="9">
        <f t="shared" si="1"/>
        <v>3.1046818159958574E-3</v>
      </c>
      <c r="G29">
        <f t="shared" si="3"/>
        <v>0.99320589580266372</v>
      </c>
      <c r="H29" s="11">
        <f t="shared" si="2"/>
        <v>3.3333333333333333E-2</v>
      </c>
      <c r="I29">
        <f t="shared" si="3"/>
        <v>0.86666666666666659</v>
      </c>
      <c r="J29" t="s">
        <v>42</v>
      </c>
    </row>
    <row r="30" spans="1:23">
      <c r="A30">
        <v>27</v>
      </c>
      <c r="B30" s="5" t="s">
        <v>3</v>
      </c>
      <c r="C30" s="2">
        <v>15</v>
      </c>
      <c r="D30" s="7">
        <v>12</v>
      </c>
      <c r="E30" s="8">
        <f t="shared" si="0"/>
        <v>180</v>
      </c>
      <c r="F30" s="9">
        <f t="shared" si="1"/>
        <v>3.0587998187151309E-3</v>
      </c>
      <c r="G30">
        <f t="shared" si="3"/>
        <v>0.99626469562137887</v>
      </c>
      <c r="H30" s="11">
        <f t="shared" si="2"/>
        <v>3.3333333333333333E-2</v>
      </c>
      <c r="I30">
        <f t="shared" si="3"/>
        <v>0.89999999999999991</v>
      </c>
      <c r="J30" t="s">
        <v>42</v>
      </c>
    </row>
    <row r="31" spans="1:23">
      <c r="A31">
        <v>28</v>
      </c>
      <c r="B31" s="6" t="s">
        <v>34</v>
      </c>
      <c r="C31" s="2">
        <v>101</v>
      </c>
      <c r="D31" s="7">
        <v>1.34</v>
      </c>
      <c r="E31" s="8">
        <f t="shared" si="0"/>
        <v>135.34</v>
      </c>
      <c r="F31" s="9">
        <f t="shared" si="1"/>
        <v>2.2998775970272545E-3</v>
      </c>
      <c r="G31">
        <f t="shared" si="3"/>
        <v>0.99856457321840608</v>
      </c>
      <c r="H31" s="11">
        <f t="shared" si="2"/>
        <v>3.3333333333333333E-2</v>
      </c>
      <c r="I31">
        <f t="shared" si="3"/>
        <v>0.93333333333333324</v>
      </c>
      <c r="J31" t="s">
        <v>42</v>
      </c>
    </row>
    <row r="32" spans="1:23">
      <c r="A32">
        <v>29</v>
      </c>
      <c r="B32" s="5" t="s">
        <v>5</v>
      </c>
      <c r="C32" s="2">
        <v>330</v>
      </c>
      <c r="D32" s="7">
        <v>0.24</v>
      </c>
      <c r="E32" s="8">
        <f t="shared" si="0"/>
        <v>79.2</v>
      </c>
      <c r="F32" s="9">
        <f t="shared" si="1"/>
        <v>1.3458719202346576E-3</v>
      </c>
      <c r="G32">
        <f t="shared" si="3"/>
        <v>0.99991044513864069</v>
      </c>
      <c r="H32" s="11">
        <f t="shared" si="2"/>
        <v>3.3333333333333333E-2</v>
      </c>
      <c r="I32">
        <f t="shared" si="3"/>
        <v>0.96666666666666656</v>
      </c>
      <c r="J32" t="s">
        <v>42</v>
      </c>
    </row>
    <row r="33" spans="1:13">
      <c r="A33">
        <v>30</v>
      </c>
      <c r="B33" s="5" t="s">
        <v>14</v>
      </c>
      <c r="C33" s="2">
        <v>31</v>
      </c>
      <c r="D33" s="7">
        <v>0.17</v>
      </c>
      <c r="E33" s="8">
        <f t="shared" si="0"/>
        <v>5.2700000000000005</v>
      </c>
      <c r="F33" s="9">
        <f t="shared" si="1"/>
        <v>8.9554861359048558E-5</v>
      </c>
      <c r="G33">
        <f t="shared" si="3"/>
        <v>0.99999999999999978</v>
      </c>
      <c r="H33" s="11">
        <f t="shared" si="2"/>
        <v>3.3333333333333333E-2</v>
      </c>
      <c r="I33">
        <f t="shared" si="3"/>
        <v>0.99999999999999989</v>
      </c>
      <c r="J33" t="s">
        <v>42</v>
      </c>
      <c r="K33">
        <f>G$33-G17</f>
        <v>9.8344322638126425E-2</v>
      </c>
      <c r="L33">
        <f>I$33-I17</f>
        <v>0.53333333333333321</v>
      </c>
    </row>
    <row r="34" spans="1:13">
      <c r="A34" s="3" t="s">
        <v>17</v>
      </c>
      <c r="C34" s="8">
        <f>SUM(C4:C33)</f>
        <v>3243</v>
      </c>
      <c r="E34" s="8">
        <f>SUM(E4:E33)</f>
        <v>58846.61</v>
      </c>
      <c r="H34" s="10">
        <f>C34/C$34</f>
        <v>1</v>
      </c>
      <c r="K34">
        <f>G$33-G18</f>
        <v>8.1970567208544343E-2</v>
      </c>
      <c r="L34">
        <f>I$33-I18</f>
        <v>0.49999999999999994</v>
      </c>
    </row>
    <row r="38" spans="1:13">
      <c r="C38" s="12"/>
      <c r="D38" s="21" t="s">
        <v>53</v>
      </c>
      <c r="E38" s="21"/>
      <c r="F38" s="21" t="s">
        <v>54</v>
      </c>
      <c r="G38" s="21"/>
    </row>
    <row r="39" spans="1:13">
      <c r="C39" s="12"/>
      <c r="D39" s="13" t="s">
        <v>55</v>
      </c>
      <c r="E39" s="13" t="s">
        <v>56</v>
      </c>
      <c r="F39" s="13" t="s">
        <v>55</v>
      </c>
      <c r="G39" s="13" t="s">
        <v>56</v>
      </c>
    </row>
    <row r="40" spans="1:13" ht="14" thickBot="1">
      <c r="C40" s="14" t="s">
        <v>57</v>
      </c>
      <c r="D40" s="14" t="s">
        <v>37</v>
      </c>
      <c r="E40" s="14" t="s">
        <v>58</v>
      </c>
      <c r="F40" s="14" t="s">
        <v>37</v>
      </c>
      <c r="G40" s="14" t="s">
        <v>58</v>
      </c>
    </row>
    <row r="41" spans="1:13">
      <c r="C41" s="13" t="s">
        <v>40</v>
      </c>
      <c r="D41" s="13" t="s">
        <v>59</v>
      </c>
      <c r="E41" s="13" t="s">
        <v>60</v>
      </c>
      <c r="F41" s="15">
        <f>G10</f>
        <v>0.73704806445095128</v>
      </c>
      <c r="G41" s="15">
        <f>I10</f>
        <v>0.23333333333333331</v>
      </c>
    </row>
    <row r="42" spans="1:13">
      <c r="C42" s="13" t="s">
        <v>41</v>
      </c>
      <c r="D42" s="16">
        <v>0.15</v>
      </c>
      <c r="E42" s="16">
        <v>0.3</v>
      </c>
      <c r="F42" s="15">
        <f>G18-G10</f>
        <v>0.18098136834050416</v>
      </c>
      <c r="G42" s="15">
        <f>I18-I10</f>
        <v>0.26666666666666661</v>
      </c>
    </row>
    <row r="43" spans="1:13" ht="14" thickBot="1">
      <c r="C43" s="14" t="s">
        <v>42</v>
      </c>
      <c r="D43" s="14" t="s">
        <v>61</v>
      </c>
      <c r="E43" s="14" t="s">
        <v>62</v>
      </c>
      <c r="F43" s="17">
        <f>G33-G18</f>
        <v>8.1970567208544343E-2</v>
      </c>
      <c r="G43" s="17">
        <f>I33-I18</f>
        <v>0.49999999999999994</v>
      </c>
    </row>
    <row r="45" spans="1:13">
      <c r="D45" s="18" t="s">
        <v>65</v>
      </c>
      <c r="E45" s="20"/>
      <c r="F45" s="20"/>
      <c r="G45" s="20"/>
      <c r="H45" s="20"/>
      <c r="I45" s="20"/>
      <c r="J45" s="20"/>
      <c r="K45" s="20"/>
      <c r="L45" s="20"/>
      <c r="M45" s="20"/>
    </row>
    <row r="46" spans="1:13">
      <c r="D46" s="18" t="s">
        <v>66</v>
      </c>
      <c r="E46" s="20"/>
      <c r="F46" s="20"/>
      <c r="G46" s="20"/>
      <c r="H46" s="20"/>
      <c r="I46" s="20"/>
      <c r="J46" s="20"/>
      <c r="K46" s="20"/>
      <c r="L46" s="20"/>
      <c r="M46" s="20"/>
    </row>
  </sheetData>
  <mergeCells count="2">
    <mergeCell ref="D38:E38"/>
    <mergeCell ref="F38:G38"/>
  </mergeCells>
  <phoneticPr fontId="2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4743C2</vt:lpstr>
      <vt:lpstr>CASE2 ANALYSIS</vt:lpstr>
    </vt:vector>
  </TitlesOfParts>
  <Company>East Carolina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of Business</dc:creator>
  <cp:lastModifiedBy>Kros, John</cp:lastModifiedBy>
  <dcterms:created xsi:type="dcterms:W3CDTF">2003-11-12T18:07:04Z</dcterms:created>
  <dcterms:modified xsi:type="dcterms:W3CDTF">2020-11-12T18:29:44Z</dcterms:modified>
</cp:coreProperties>
</file>