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 date1904="1"/>
  <mc:AlternateContent xmlns:mc="http://schemas.openxmlformats.org/markup-compatibility/2006">
    <mc:Choice Requires="x15">
      <x15ac:absPath xmlns:x15ac="http://schemas.microsoft.com/office/spreadsheetml/2010/11/ac" url="/Users/krosj/Downloads/"/>
    </mc:Choice>
  </mc:AlternateContent>
  <bookViews>
    <workbookView xWindow="240" yWindow="460" windowWidth="24760" windowHeight="14460" tabRatio="308" activeTab="1"/>
  </bookViews>
  <sheets>
    <sheet name="Forecast" sheetId="5" r:id="rId1"/>
    <sheet name="APP-Model" sheetId="4" r:id="rId2"/>
  </sheets>
  <definedNames>
    <definedName name="solver_adj" localSheetId="1" hidden="1">'APP-Model'!$C$25:$C$28</definedName>
    <definedName name="solver_cvg" localSheetId="1" hidden="1">0.000000001</definedName>
    <definedName name="solver_drv" localSheetId="1" hidden="1">1</definedName>
    <definedName name="solver_eng" localSheetId="1" hidden="1">3</definedName>
    <definedName name="solver_est" localSheetId="1" hidden="1">2</definedName>
    <definedName name="solver_ibd" localSheetId="1" hidden="1">2</definedName>
    <definedName name="solver_itr" localSheetId="1" hidden="1">10000</definedName>
    <definedName name="solver_lhs1" localSheetId="1" hidden="1">'APP-Model'!$I$25:$I$28</definedName>
    <definedName name="solver_lhs2" localSheetId="1" hidden="1">'APP-Model'!$C$29</definedName>
    <definedName name="solver_lhs3" localSheetId="1" hidden="1">'APP-Model'!$D$29</definedName>
    <definedName name="solver_lhs4" localSheetId="1" hidden="1">'APP-Model'!$E$25:$E$28</definedName>
    <definedName name="solver_lhs5" localSheetId="1" hidden="1">'APP-Model'!$D$25</definedName>
    <definedName name="solver_lhs6" localSheetId="1" hidden="1">'APP-Model'!$C$25:$C$28</definedName>
    <definedName name="solver_lhs7" localSheetId="1" hidden="1">'APP-Model'!$I$25:$I$28</definedName>
    <definedName name="solver_lin" localSheetId="1" hidden="1">2</definedName>
    <definedName name="solver_loc" localSheetId="1" hidden="1">1</definedName>
    <definedName name="solver_lva" localSheetId="1" hidden="1">2</definedName>
    <definedName name="solver_mip" localSheetId="1" hidden="1">5000</definedName>
    <definedName name="solver_mni" localSheetId="1" hidden="1">30</definedName>
    <definedName name="solver_mrt" localSheetId="1" hidden="1">0.075</definedName>
    <definedName name="solver_neg" localSheetId="1" hidden="1">1</definedName>
    <definedName name="solver_nod" localSheetId="1" hidden="1">5000</definedName>
    <definedName name="solver_num" localSheetId="1" hidden="1">6</definedName>
    <definedName name="solver_nwt" localSheetId="1" hidden="1">2</definedName>
    <definedName name="solver_ofx" localSheetId="1" hidden="1">2</definedName>
    <definedName name="solver_opt" localSheetId="1" hidden="1">'APP-Model'!$J$30</definedName>
    <definedName name="solver_piv" localSheetId="1" hidden="1">0.000001</definedName>
    <definedName name="solver_pre" localSheetId="1" hidden="1">0.00000000001</definedName>
    <definedName name="solver_pro" localSheetId="1" hidden="1">2</definedName>
    <definedName name="solver_rbv" localSheetId="1" hidden="1">1</definedName>
    <definedName name="solver_red" localSheetId="1" hidden="1">0.000001</definedName>
    <definedName name="solver_rel1" localSheetId="1" hidden="1">3</definedName>
    <definedName name="solver_rel2" localSheetId="1" hidden="1">2</definedName>
    <definedName name="solver_rel3" localSheetId="1" hidden="1">2</definedName>
    <definedName name="solver_rel4" localSheetId="1" hidden="1">3</definedName>
    <definedName name="solver_rel5" localSheetId="1" hidden="1">3</definedName>
    <definedName name="solver_rel6" localSheetId="1" hidden="1">4</definedName>
    <definedName name="solver_rel7" localSheetId="1" hidden="1">3</definedName>
    <definedName name="solver_reo" localSheetId="1" hidden="1">2</definedName>
    <definedName name="solver_rep" localSheetId="1" hidden="1">2</definedName>
    <definedName name="solver_rhs1" localSheetId="1" hidden="1">0</definedName>
    <definedName name="solver_rhs2" localSheetId="1" hidden="1">'APP-Model'!$C$9</definedName>
    <definedName name="solver_rhs3" localSheetId="1" hidden="1">'APP-Model'!$C$9</definedName>
    <definedName name="solver_rhs4" localSheetId="1" hidden="1">0</definedName>
    <definedName name="solver_rhs5" localSheetId="1" hidden="1">'APP-Model'!$B$25</definedName>
    <definedName name="solver_rhs6" localSheetId="1" hidden="1">integer</definedName>
    <definedName name="solver_rhs7" localSheetId="1" hidden="1">0</definedName>
    <definedName name="solver_rlx" localSheetId="1" hidden="1">2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std" localSheetId="1" hidden="1">0</definedName>
    <definedName name="solver_tim" localSheetId="1" hidden="1">100</definedName>
    <definedName name="solver_tol" localSheetId="1" hidden="1">0.0000000001</definedName>
    <definedName name="solver_typ" localSheetId="1" hidden="1">3</definedName>
    <definedName name="solver_val" localSheetId="1" hidden="1">700000</definedName>
    <definedName name="solver_ver" localSheetId="1" hidden="1">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5" l="1"/>
  <c r="H9" i="5"/>
  <c r="H10" i="5"/>
  <c r="H11" i="5"/>
  <c r="H12" i="5"/>
  <c r="H13" i="5"/>
  <c r="H14" i="5"/>
  <c r="H8" i="5"/>
  <c r="G16" i="5"/>
  <c r="G7" i="5"/>
  <c r="G8" i="5"/>
  <c r="G9" i="5"/>
  <c r="G10" i="5"/>
  <c r="G11" i="5"/>
  <c r="G12" i="5"/>
  <c r="G13" i="5"/>
  <c r="G14" i="5"/>
  <c r="G6" i="5"/>
  <c r="F16" i="5"/>
  <c r="F5" i="5"/>
  <c r="F6" i="5"/>
  <c r="F7" i="5"/>
  <c r="F8" i="5"/>
  <c r="F9" i="5"/>
  <c r="F10" i="5"/>
  <c r="F11" i="5"/>
  <c r="F12" i="5"/>
  <c r="F13" i="5"/>
  <c r="F14" i="5"/>
  <c r="F4" i="5"/>
  <c r="E9" i="5"/>
  <c r="E10" i="5"/>
  <c r="E11" i="5"/>
  <c r="E12" i="5"/>
  <c r="E13" i="5"/>
  <c r="E14" i="5"/>
  <c r="E15" i="5"/>
  <c r="E8" i="5"/>
  <c r="D7" i="5"/>
  <c r="D8" i="5"/>
  <c r="D9" i="5"/>
  <c r="D10" i="5"/>
  <c r="D11" i="5"/>
  <c r="D12" i="5"/>
  <c r="D13" i="5"/>
  <c r="D14" i="5"/>
  <c r="D15" i="5"/>
  <c r="D6" i="5"/>
  <c r="C15" i="5"/>
  <c r="C5" i="5"/>
  <c r="C6" i="5"/>
  <c r="C7" i="5"/>
  <c r="C8" i="5"/>
  <c r="C9" i="5"/>
  <c r="C10" i="5"/>
  <c r="C11" i="5"/>
  <c r="C12" i="5"/>
  <c r="C13" i="5"/>
  <c r="C14" i="5"/>
  <c r="C4" i="5"/>
  <c r="M48" i="4"/>
  <c r="J48" i="4"/>
  <c r="G48" i="4"/>
  <c r="D48" i="4"/>
  <c r="M41" i="4"/>
  <c r="J41" i="4"/>
  <c r="G41" i="4"/>
  <c r="D41" i="4"/>
  <c r="M34" i="4"/>
  <c r="J34" i="4"/>
  <c r="G34" i="4"/>
  <c r="D34" i="4"/>
  <c r="C37" i="4"/>
  <c r="F37" i="4"/>
  <c r="O57" i="4"/>
  <c r="J23" i="4"/>
  <c r="J13" i="4"/>
  <c r="E25" i="4"/>
  <c r="C13" i="4"/>
  <c r="C23" i="4"/>
  <c r="F25" i="4"/>
  <c r="E26" i="4"/>
  <c r="E27" i="4"/>
  <c r="E28" i="4"/>
  <c r="G13" i="4"/>
  <c r="B15" i="4"/>
  <c r="C15" i="4"/>
  <c r="B16" i="4"/>
  <c r="B26" i="4"/>
  <c r="B17" i="4"/>
  <c r="C17" i="4"/>
  <c r="E17" i="4"/>
  <c r="B18" i="4"/>
  <c r="C18" i="4"/>
  <c r="E18" i="4"/>
  <c r="C5" i="4"/>
  <c r="E5" i="4"/>
  <c r="G5" i="4"/>
  <c r="C6" i="4"/>
  <c r="C7" i="4"/>
  <c r="E7" i="4"/>
  <c r="C8" i="4"/>
  <c r="E8" i="4"/>
  <c r="B27" i="4"/>
  <c r="B9" i="4"/>
  <c r="E13" i="4"/>
  <c r="E23" i="4"/>
  <c r="F13" i="4"/>
  <c r="F23" i="4"/>
  <c r="C29" i="4"/>
  <c r="C16" i="4"/>
  <c r="E16" i="4"/>
  <c r="G25" i="4"/>
  <c r="B28" i="4"/>
  <c r="E15" i="4"/>
  <c r="C19" i="4"/>
  <c r="B25" i="4"/>
  <c r="F5" i="4"/>
  <c r="H25" i="4"/>
  <c r="E6" i="4"/>
  <c r="C9" i="4"/>
  <c r="G23" i="4"/>
  <c r="G15" i="4"/>
  <c r="F15" i="4"/>
  <c r="H5" i="4"/>
  <c r="G26" i="4"/>
  <c r="D25" i="4"/>
  <c r="I25" i="4"/>
  <c r="F26" i="4"/>
  <c r="I5" i="4"/>
  <c r="D5" i="4"/>
  <c r="F6" i="4"/>
  <c r="H26" i="4"/>
  <c r="I26" i="4"/>
  <c r="J25" i="4"/>
  <c r="G6" i="4"/>
  <c r="H15" i="4"/>
  <c r="H6" i="4"/>
  <c r="F7" i="4"/>
  <c r="E51" i="4"/>
  <c r="C51" i="4"/>
  <c r="D51" i="4"/>
  <c r="D26" i="4"/>
  <c r="G27" i="4"/>
  <c r="F27" i="4"/>
  <c r="J5" i="4"/>
  <c r="E37" i="4"/>
  <c r="D37" i="4"/>
  <c r="D15" i="4"/>
  <c r="G16" i="4"/>
  <c r="I15" i="4"/>
  <c r="F16" i="4"/>
  <c r="J26" i="4"/>
  <c r="I6" i="4"/>
  <c r="J6" i="4"/>
  <c r="G7" i="4"/>
  <c r="H7" i="4"/>
  <c r="D6" i="4"/>
  <c r="H16" i="4"/>
  <c r="I16" i="4"/>
  <c r="C53" i="4"/>
  <c r="C52" i="4"/>
  <c r="C39" i="4"/>
  <c r="J15" i="4"/>
  <c r="H27" i="4"/>
  <c r="G8" i="4"/>
  <c r="G9" i="4"/>
  <c r="D7" i="4"/>
  <c r="I7" i="4"/>
  <c r="F8" i="4"/>
  <c r="F9" i="4"/>
  <c r="D53" i="4"/>
  <c r="D52" i="4"/>
  <c r="D27" i="4"/>
  <c r="F28" i="4"/>
  <c r="F29" i="4"/>
  <c r="G28" i="4"/>
  <c r="G29" i="4"/>
  <c r="I27" i="4"/>
  <c r="C38" i="4"/>
  <c r="G37" i="4"/>
  <c r="H37" i="4"/>
  <c r="F17" i="4"/>
  <c r="D16" i="4"/>
  <c r="G17" i="4"/>
  <c r="J16" i="4"/>
  <c r="G51" i="4"/>
  <c r="H51" i="4"/>
  <c r="F51" i="4"/>
  <c r="H17" i="4"/>
  <c r="F18" i="4"/>
  <c r="J7" i="4"/>
  <c r="H8" i="4"/>
  <c r="D8" i="4"/>
  <c r="D9" i="4"/>
  <c r="D17" i="4"/>
  <c r="G18" i="4"/>
  <c r="G19" i="4"/>
  <c r="I17" i="4"/>
  <c r="J27" i="4"/>
  <c r="H28" i="4"/>
  <c r="D28" i="4"/>
  <c r="D29" i="4"/>
  <c r="D39" i="4"/>
  <c r="D38" i="4"/>
  <c r="E53" i="4"/>
  <c r="H18" i="4"/>
  <c r="D18" i="4"/>
  <c r="F19" i="4"/>
  <c r="D19" i="4"/>
  <c r="I28" i="4"/>
  <c r="J28" i="4"/>
  <c r="J29" i="4"/>
  <c r="J30" i="4"/>
  <c r="I8" i="4"/>
  <c r="J8" i="4"/>
  <c r="J9" i="4"/>
  <c r="J10" i="4"/>
  <c r="E39" i="4"/>
  <c r="E38" i="4"/>
  <c r="E52" i="4"/>
  <c r="J37" i="4"/>
  <c r="I37" i="4"/>
  <c r="K37" i="4"/>
  <c r="J51" i="4"/>
  <c r="I51" i="4"/>
  <c r="K51" i="4"/>
  <c r="J17" i="4"/>
  <c r="I18" i="4"/>
  <c r="J18" i="4"/>
  <c r="L37" i="4"/>
  <c r="M37" i="4"/>
  <c r="N37" i="4"/>
  <c r="F39" i="4"/>
  <c r="F38" i="4"/>
  <c r="J19" i="4"/>
  <c r="J20" i="4"/>
  <c r="L51" i="4"/>
  <c r="M51" i="4"/>
  <c r="N51" i="4"/>
  <c r="F53" i="4"/>
  <c r="F52" i="4"/>
  <c r="O51" i="4"/>
  <c r="G53" i="4"/>
  <c r="G52" i="4"/>
  <c r="G39" i="4"/>
  <c r="G38" i="4"/>
  <c r="O37" i="4"/>
  <c r="J44" i="4"/>
  <c r="I44" i="4"/>
  <c r="K44" i="4"/>
  <c r="L44" i="4"/>
  <c r="M44" i="4"/>
  <c r="M56" i="4"/>
  <c r="N44" i="4"/>
  <c r="N56" i="4"/>
  <c r="H39" i="4"/>
  <c r="H38" i="4"/>
  <c r="K56" i="4"/>
  <c r="I56" i="4"/>
  <c r="F44" i="4"/>
  <c r="H44" i="4"/>
  <c r="G44" i="4"/>
  <c r="E44" i="4"/>
  <c r="D44" i="4"/>
  <c r="C44" i="4"/>
  <c r="J56" i="4"/>
  <c r="L56" i="4"/>
  <c r="H53" i="4"/>
  <c r="H52" i="4"/>
  <c r="C46" i="4"/>
  <c r="C45" i="4"/>
  <c r="O44" i="4"/>
  <c r="O56" i="4"/>
  <c r="C56" i="4"/>
  <c r="H56" i="4"/>
  <c r="D56" i="4"/>
  <c r="F56" i="4"/>
  <c r="E56" i="4"/>
  <c r="I39" i="4"/>
  <c r="I38" i="4"/>
  <c r="I53" i="4"/>
  <c r="G56" i="4"/>
  <c r="C57" i="4"/>
  <c r="D46" i="4"/>
  <c r="J39" i="4"/>
  <c r="J38" i="4"/>
  <c r="I52" i="4"/>
  <c r="C58" i="4"/>
  <c r="J53" i="4"/>
  <c r="D58" i="4"/>
  <c r="K39" i="4"/>
  <c r="D45" i="4"/>
  <c r="D57" i="4"/>
  <c r="E46" i="4"/>
  <c r="K38" i="4"/>
  <c r="J52" i="4"/>
  <c r="E58" i="4"/>
  <c r="K53" i="4"/>
  <c r="L39" i="4"/>
  <c r="E45" i="4"/>
  <c r="E57" i="4"/>
  <c r="F46" i="4"/>
  <c r="F45" i="4"/>
  <c r="K52" i="4"/>
  <c r="L38" i="4"/>
  <c r="F57" i="4"/>
  <c r="G46" i="4"/>
  <c r="F58" i="4"/>
  <c r="M39" i="4"/>
  <c r="L53" i="4"/>
  <c r="G58" i="4"/>
  <c r="M38" i="4"/>
  <c r="G45" i="4"/>
  <c r="L52" i="4"/>
  <c r="M53" i="4"/>
  <c r="G57" i="4"/>
  <c r="H46" i="4"/>
  <c r="H45" i="4"/>
  <c r="N39" i="4"/>
  <c r="I46" i="4"/>
  <c r="I45" i="4"/>
  <c r="H57" i="4"/>
  <c r="O39" i="4"/>
  <c r="H58" i="4"/>
  <c r="M52" i="4"/>
  <c r="N38" i="4"/>
  <c r="J46" i="4"/>
  <c r="I57" i="4"/>
  <c r="N53" i="4"/>
  <c r="N52" i="4"/>
  <c r="I58" i="4"/>
  <c r="J58" i="4"/>
  <c r="O53" i="4"/>
  <c r="J45" i="4"/>
  <c r="K46" i="4"/>
  <c r="J57" i="4"/>
  <c r="K58" i="4"/>
  <c r="K45" i="4"/>
  <c r="L46" i="4"/>
  <c r="K57" i="4"/>
  <c r="L58" i="4"/>
  <c r="L45" i="4"/>
  <c r="M46" i="4"/>
  <c r="L57" i="4"/>
  <c r="M58" i="4"/>
  <c r="M45" i="4"/>
  <c r="N46" i="4"/>
  <c r="M57" i="4"/>
  <c r="N58" i="4"/>
  <c r="O46" i="4"/>
  <c r="O58" i="4"/>
  <c r="N45" i="4"/>
  <c r="N57" i="4"/>
</calcChain>
</file>

<file path=xl/sharedStrings.xml><?xml version="1.0" encoding="utf-8"?>
<sst xmlns="http://schemas.openxmlformats.org/spreadsheetml/2006/main" count="154" uniqueCount="65">
  <si>
    <t>Q1</t>
  </si>
  <si>
    <t>Q2</t>
  </si>
  <si>
    <t>Q3</t>
  </si>
  <si>
    <t>Q4</t>
  </si>
  <si>
    <t>Needed</t>
  </si>
  <si>
    <t>Produced</t>
  </si>
  <si>
    <t>Hire</t>
  </si>
  <si>
    <t>Fire</t>
  </si>
  <si>
    <t>Wrks Nd'd</t>
  </si>
  <si>
    <t>Level</t>
  </si>
  <si>
    <t>Ttl Wrks</t>
  </si>
  <si>
    <t>Inv. Cst</t>
  </si>
  <si>
    <t>Chase</t>
  </si>
  <si>
    <t>Hybrid</t>
  </si>
  <si>
    <t>AGGREGATE PRODUCTIN PLANNING - EXAMPLE</t>
  </si>
  <si>
    <t>Totals</t>
  </si>
  <si>
    <t>Prod./Wrkr =</t>
  </si>
  <si>
    <t>Hire Cost =</t>
  </si>
  <si>
    <t>Fire Cost =</t>
  </si>
  <si>
    <t>Begin Wrks =</t>
  </si>
  <si>
    <t>inv. Cst =</t>
  </si>
  <si>
    <t>End Inv.</t>
  </si>
  <si>
    <t>Total Cost =</t>
  </si>
  <si>
    <t>Level Plan</t>
  </si>
  <si>
    <t>Chase Plan</t>
  </si>
  <si>
    <t>Hybrid Plan</t>
  </si>
  <si>
    <t>Hire/Fire Costs =</t>
  </si>
  <si>
    <t>Total  Inv. Cost =</t>
  </si>
  <si>
    <t>Act. Produced</t>
  </si>
  <si>
    <t/>
  </si>
  <si>
    <t>MPS</t>
  </si>
  <si>
    <t>Forecast</t>
  </si>
  <si>
    <t>Available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</si>
  <si>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</si>
  <si>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</si>
  <si>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</si>
  <si>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</si>
  <si>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</si>
  <si>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</si>
  <si>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</si>
  <si>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</si>
  <si>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</si>
  <si>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</si>
  <si>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</si>
  <si>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</si>
  <si>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Q1-WINTER</t>
  </si>
  <si>
    <t>Q2-SPRING</t>
  </si>
  <si>
    <t>Q3-SUMMER</t>
  </si>
  <si>
    <t>Q4-FALL</t>
  </si>
  <si>
    <t>Elasto-Fit</t>
  </si>
  <si>
    <t>Snap-Back</t>
  </si>
  <si>
    <t>Velcro</t>
  </si>
  <si>
    <t>Lowers costs by hiring 1 less worker at the onset, holding less inventory, and hiring 2 more workers later to help meet demand.  You should note the tradeoff between hiring and firing and inventory costs.</t>
  </si>
  <si>
    <t>Overall, it does not seem to matter which strategy one uses here, at least with this cost structure.</t>
  </si>
  <si>
    <t>However, there is a hybrid plan that can do better.</t>
  </si>
  <si>
    <t>Year</t>
  </si>
  <si>
    <t>Demand</t>
  </si>
  <si>
    <t>Naïve</t>
  </si>
  <si>
    <t>3MA</t>
  </si>
  <si>
    <t>5MA</t>
  </si>
  <si>
    <t>2016 Forecast</t>
  </si>
  <si>
    <t>Naïve Absolute Error</t>
  </si>
  <si>
    <t>3MA Absolute Error</t>
  </si>
  <si>
    <t>5MA Absolute Error</t>
  </si>
  <si>
    <t>Choose the method with the lowest MAD, therefore choose 5MA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</si>
</sst>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Times New Roman"/>
    </font>
    <font>
      <sz val="8"/>
      <name val="Times New Roman"/>
    </font>
    <font>
      <b/>
      <sz val="12"/>
      <name val="Times New Roman"/>
      <family val="1"/>
    </font>
    <font>
      <b/>
      <sz val="14"/>
      <name val="Times New Roman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name val="Times New Roman"/>
    </font>
    <font>
      <sz val="10"/>
      <color rgb="FFFF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0" xfId="0" applyFont="1"/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9" xfId="0" applyFont="1" applyBorder="1"/>
    <xf numFmtId="0" fontId="2" fillId="0" borderId="0" xfId="0" quotePrefix="1" applyFont="1" applyAlignment="1">
      <alignment horizontal="fill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/>
    <xf numFmtId="0" fontId="7" fillId="2" borderId="0" xfId="0" applyFont="1" applyFill="1" applyAlignment="1">
      <alignment horizontal="center"/>
    </xf>
    <xf numFmtId="0" fontId="6" fillId="0" borderId="0" xfId="0" applyFont="1"/>
    <xf numFmtId="9" fontId="2" fillId="0" borderId="0" xfId="0" applyNumberFormat="1" applyFont="1"/>
    <xf numFmtId="0" fontId="0" fillId="3" borderId="0" xfId="0" applyFill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14</xdr:row>
      <xdr:rowOff>171450</xdr:rowOff>
    </xdr:from>
    <xdr:to>
      <xdr:col>11</xdr:col>
      <xdr:colOff>9525</xdr:colOff>
      <xdr:row>19</xdr:row>
      <xdr:rowOff>114300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 flipH="1">
          <a:off x="9677400" y="3505200"/>
          <a:ext cx="609600" cy="1133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76200</xdr:colOff>
      <xdr:row>9</xdr:row>
      <xdr:rowOff>209550</xdr:rowOff>
    </xdr:from>
    <xdr:to>
      <xdr:col>10</xdr:col>
      <xdr:colOff>676275</xdr:colOff>
      <xdr:row>14</xdr:row>
      <xdr:rowOff>66675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 flipH="1" flipV="1">
          <a:off x="9667875" y="2352675"/>
          <a:ext cx="600075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opLeftCell="A2" zoomScale="180" zoomScaleNormal="180" zoomScalePageLayoutView="180" workbookViewId="0">
      <selection activeCell="H18" sqref="H18"/>
    </sheetView>
  </sheetViews>
  <sheetFormatPr baseColWidth="10" defaultRowHeight="13" x14ac:dyDescent="0.15"/>
  <cols>
    <col min="1" max="1" width="12.19921875" customWidth="1"/>
  </cols>
  <sheetData>
    <row r="2" spans="1:8" ht="39" x14ac:dyDescent="0.15">
      <c r="A2" s="28" t="s">
        <v>55</v>
      </c>
      <c r="B2" s="28" t="s">
        <v>56</v>
      </c>
      <c r="C2" s="28" t="s">
        <v>57</v>
      </c>
      <c r="D2" s="28" t="s">
        <v>58</v>
      </c>
      <c r="E2" s="28" t="s">
        <v>59</v>
      </c>
      <c r="F2" s="29" t="s">
        <v>61</v>
      </c>
      <c r="G2" s="29" t="s">
        <v>62</v>
      </c>
      <c r="H2" s="29" t="s">
        <v>63</v>
      </c>
    </row>
    <row r="3" spans="1:8" x14ac:dyDescent="0.15">
      <c r="A3" s="30">
        <v>2004</v>
      </c>
      <c r="B3" s="30">
        <v>138000</v>
      </c>
    </row>
    <row r="4" spans="1:8" x14ac:dyDescent="0.15">
      <c r="A4" s="30">
        <v>2005</v>
      </c>
      <c r="B4" s="30">
        <v>142000</v>
      </c>
      <c r="C4">
        <f>B3</f>
        <v>138000</v>
      </c>
      <c r="F4">
        <f>ABS(B4-C4)</f>
        <v>4000</v>
      </c>
    </row>
    <row r="5" spans="1:8" x14ac:dyDescent="0.15">
      <c r="A5" s="30">
        <v>2006</v>
      </c>
      <c r="B5" s="30">
        <v>131000</v>
      </c>
      <c r="C5">
        <f t="shared" ref="C5:C14" si="0">B4</f>
        <v>142000</v>
      </c>
      <c r="F5">
        <f t="shared" ref="F5:F14" si="1">ABS(B5-C5)</f>
        <v>11000</v>
      </c>
    </row>
    <row r="6" spans="1:8" x14ac:dyDescent="0.15">
      <c r="A6" s="30">
        <v>2007</v>
      </c>
      <c r="B6" s="30">
        <v>142000</v>
      </c>
      <c r="C6">
        <f t="shared" si="0"/>
        <v>131000</v>
      </c>
      <c r="D6">
        <f>AVERAGE(B3:B5)</f>
        <v>137000</v>
      </c>
      <c r="F6">
        <f t="shared" si="1"/>
        <v>11000</v>
      </c>
      <c r="G6">
        <f>ABS(B6-D6)</f>
        <v>5000</v>
      </c>
    </row>
    <row r="7" spans="1:8" x14ac:dyDescent="0.15">
      <c r="A7" s="30">
        <v>2008</v>
      </c>
      <c r="B7" s="30">
        <v>145000</v>
      </c>
      <c r="C7">
        <f t="shared" si="0"/>
        <v>142000</v>
      </c>
      <c r="D7">
        <f t="shared" ref="D7:D15" si="2">AVERAGE(B4:B6)</f>
        <v>138333.33333333334</v>
      </c>
      <c r="F7">
        <f t="shared" si="1"/>
        <v>3000</v>
      </c>
      <c r="G7">
        <f t="shared" ref="G7:G14" si="3">ABS(B7-D7)</f>
        <v>6666.666666666657</v>
      </c>
    </row>
    <row r="8" spans="1:8" x14ac:dyDescent="0.15">
      <c r="A8" s="30">
        <v>2009</v>
      </c>
      <c r="B8" s="30">
        <v>152000</v>
      </c>
      <c r="C8">
        <f t="shared" si="0"/>
        <v>145000</v>
      </c>
      <c r="D8">
        <f t="shared" si="2"/>
        <v>139333.33333333334</v>
      </c>
      <c r="E8">
        <f>AVERAGE(B3:B7)</f>
        <v>139600</v>
      </c>
      <c r="F8">
        <f t="shared" si="1"/>
        <v>7000</v>
      </c>
      <c r="G8">
        <f t="shared" si="3"/>
        <v>12666.666666666657</v>
      </c>
      <c r="H8">
        <f>ABS(B8-E8)</f>
        <v>12400</v>
      </c>
    </row>
    <row r="9" spans="1:8" x14ac:dyDescent="0.15">
      <c r="A9" s="30">
        <v>2010</v>
      </c>
      <c r="B9" s="30">
        <v>139000</v>
      </c>
      <c r="C9">
        <f t="shared" si="0"/>
        <v>152000</v>
      </c>
      <c r="D9">
        <f t="shared" si="2"/>
        <v>146333.33333333334</v>
      </c>
      <c r="E9">
        <f t="shared" ref="E9:E15" si="4">AVERAGE(B4:B8)</f>
        <v>142400</v>
      </c>
      <c r="F9">
        <f t="shared" si="1"/>
        <v>13000</v>
      </c>
      <c r="G9">
        <f t="shared" si="3"/>
        <v>7333.333333333343</v>
      </c>
      <c r="H9">
        <f t="shared" ref="H9:H14" si="5">ABS(B9-E9)</f>
        <v>3400</v>
      </c>
    </row>
    <row r="10" spans="1:8" x14ac:dyDescent="0.15">
      <c r="A10" s="30">
        <v>2011</v>
      </c>
      <c r="B10" s="30">
        <v>133000</v>
      </c>
      <c r="C10">
        <f t="shared" si="0"/>
        <v>139000</v>
      </c>
      <c r="D10">
        <f t="shared" si="2"/>
        <v>145333.33333333334</v>
      </c>
      <c r="E10">
        <f t="shared" si="4"/>
        <v>141800</v>
      </c>
      <c r="F10">
        <f t="shared" si="1"/>
        <v>6000</v>
      </c>
      <c r="G10">
        <f t="shared" si="3"/>
        <v>12333.333333333343</v>
      </c>
      <c r="H10">
        <f t="shared" si="5"/>
        <v>8800</v>
      </c>
    </row>
    <row r="11" spans="1:8" x14ac:dyDescent="0.15">
      <c r="A11" s="30">
        <v>2012</v>
      </c>
      <c r="B11" s="30">
        <v>147000</v>
      </c>
      <c r="C11">
        <f t="shared" si="0"/>
        <v>133000</v>
      </c>
      <c r="D11">
        <f t="shared" si="2"/>
        <v>141333.33333333334</v>
      </c>
      <c r="E11">
        <f t="shared" si="4"/>
        <v>142200</v>
      </c>
      <c r="F11">
        <f t="shared" si="1"/>
        <v>14000</v>
      </c>
      <c r="G11">
        <f t="shared" si="3"/>
        <v>5666.666666666657</v>
      </c>
      <c r="H11">
        <f t="shared" si="5"/>
        <v>4800</v>
      </c>
    </row>
    <row r="12" spans="1:8" x14ac:dyDescent="0.15">
      <c r="A12" s="30">
        <v>2013</v>
      </c>
      <c r="B12" s="30">
        <v>138000</v>
      </c>
      <c r="C12">
        <f t="shared" si="0"/>
        <v>147000</v>
      </c>
      <c r="D12">
        <f t="shared" si="2"/>
        <v>139666.66666666666</v>
      </c>
      <c r="E12">
        <f t="shared" si="4"/>
        <v>143200</v>
      </c>
      <c r="F12">
        <f t="shared" si="1"/>
        <v>9000</v>
      </c>
      <c r="G12">
        <f t="shared" si="3"/>
        <v>1666.666666666657</v>
      </c>
      <c r="H12">
        <f t="shared" si="5"/>
        <v>5200</v>
      </c>
    </row>
    <row r="13" spans="1:8" x14ac:dyDescent="0.15">
      <c r="A13" s="30">
        <v>2014</v>
      </c>
      <c r="B13" s="30">
        <v>145000</v>
      </c>
      <c r="C13">
        <f t="shared" si="0"/>
        <v>138000</v>
      </c>
      <c r="D13">
        <f t="shared" si="2"/>
        <v>139333.33333333334</v>
      </c>
      <c r="E13">
        <f t="shared" si="4"/>
        <v>141800</v>
      </c>
      <c r="F13">
        <f t="shared" si="1"/>
        <v>7000</v>
      </c>
      <c r="G13">
        <f t="shared" si="3"/>
        <v>5666.666666666657</v>
      </c>
      <c r="H13">
        <f t="shared" si="5"/>
        <v>3200</v>
      </c>
    </row>
    <row r="14" spans="1:8" x14ac:dyDescent="0.15">
      <c r="A14" s="30">
        <v>2015</v>
      </c>
      <c r="B14" s="30">
        <v>137000</v>
      </c>
      <c r="C14">
        <f t="shared" si="0"/>
        <v>145000</v>
      </c>
      <c r="D14">
        <f t="shared" si="2"/>
        <v>143333.33333333334</v>
      </c>
      <c r="E14">
        <f t="shared" si="4"/>
        <v>140400</v>
      </c>
      <c r="F14">
        <f t="shared" si="1"/>
        <v>8000</v>
      </c>
      <c r="G14">
        <f t="shared" si="3"/>
        <v>6333.333333333343</v>
      </c>
      <c r="H14">
        <f t="shared" si="5"/>
        <v>3400</v>
      </c>
    </row>
    <row r="15" spans="1:8" x14ac:dyDescent="0.15">
      <c r="A15" s="27" t="s">
        <v>60</v>
      </c>
      <c r="C15" s="27">
        <f>B14</f>
        <v>137000</v>
      </c>
      <c r="D15" s="27">
        <f t="shared" si="2"/>
        <v>140000</v>
      </c>
      <c r="E15" s="27">
        <f t="shared" si="4"/>
        <v>140000</v>
      </c>
    </row>
    <row r="16" spans="1:8" x14ac:dyDescent="0.15">
      <c r="F16" s="31">
        <f>AVERAGE(F4:F14)</f>
        <v>8454.545454545454</v>
      </c>
      <c r="G16" s="31">
        <f>AVERAGE(G6:G14)</f>
        <v>7037.0370370370347</v>
      </c>
      <c r="H16" s="31">
        <f>AVERAGE(H8:H14)</f>
        <v>5885.7142857142853</v>
      </c>
    </row>
    <row r="17" spans="8:8" x14ac:dyDescent="0.15">
      <c r="H17" t="s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zoomScale="70" zoomScaleNormal="70" zoomScalePageLayoutView="70" workbookViewId="0">
      <selection activeCell="L5" sqref="L5"/>
    </sheetView>
  </sheetViews>
  <sheetFormatPr baseColWidth="10" defaultColWidth="12" defaultRowHeight="16" x14ac:dyDescent="0.2"/>
  <cols>
    <col min="1" max="1" width="15" style="1" customWidth="1"/>
    <col min="2" max="2" width="15.3984375" style="1" customWidth="1"/>
    <col min="3" max="3" width="19" style="1" customWidth="1"/>
    <col min="4" max="4" width="17.796875" style="1" customWidth="1"/>
    <col min="5" max="5" width="16" style="1" customWidth="1"/>
    <col min="6" max="6" width="19.59765625" style="1" customWidth="1"/>
    <col min="7" max="8" width="15" style="1" customWidth="1"/>
    <col min="9" max="9" width="20" style="1" customWidth="1"/>
    <col min="10" max="10" width="15" style="1" customWidth="1"/>
    <col min="11" max="11" width="12" style="1" customWidth="1"/>
    <col min="12" max="12" width="15.3984375" style="1" customWidth="1"/>
    <col min="13" max="16384" width="12" style="1"/>
  </cols>
  <sheetData>
    <row r="1" spans="1:12" ht="18.75" customHeight="1" thickBot="1" x14ac:dyDescent="0.25">
      <c r="A1" s="9" t="s">
        <v>14</v>
      </c>
    </row>
    <row r="2" spans="1:12" ht="18.75" customHeight="1" thickBot="1" x14ac:dyDescent="0.25">
      <c r="A2" s="2"/>
      <c r="B2" s="3"/>
      <c r="C2" s="3"/>
      <c r="D2" s="3"/>
      <c r="E2" s="6" t="s">
        <v>16</v>
      </c>
      <c r="F2" s="6" t="s">
        <v>17</v>
      </c>
      <c r="G2" s="6" t="s">
        <v>18</v>
      </c>
      <c r="H2" s="3"/>
      <c r="I2" s="3"/>
      <c r="J2" s="8"/>
    </row>
    <row r="3" spans="1:12" ht="18.75" customHeight="1" thickBot="1" x14ac:dyDescent="0.25">
      <c r="A3" s="4" t="s">
        <v>9</v>
      </c>
      <c r="B3" s="6" t="s">
        <v>19</v>
      </c>
      <c r="C3" s="8">
        <v>25</v>
      </c>
      <c r="D3" s="14"/>
      <c r="E3" s="7">
        <v>1000</v>
      </c>
      <c r="F3" s="7">
        <v>200</v>
      </c>
      <c r="G3" s="7">
        <v>400</v>
      </c>
      <c r="H3" s="5"/>
      <c r="I3" s="6" t="s">
        <v>20</v>
      </c>
      <c r="J3" s="8">
        <v>0.4</v>
      </c>
    </row>
    <row r="4" spans="1:12" ht="18.75" customHeight="1" thickBot="1" x14ac:dyDescent="0.25">
      <c r="A4" s="6"/>
      <c r="B4" s="10" t="s">
        <v>4</v>
      </c>
      <c r="C4" s="10" t="s">
        <v>5</v>
      </c>
      <c r="D4" s="10" t="s">
        <v>28</v>
      </c>
      <c r="E4" s="10" t="s">
        <v>8</v>
      </c>
      <c r="F4" s="10" t="s">
        <v>6</v>
      </c>
      <c r="G4" s="10" t="s">
        <v>7</v>
      </c>
      <c r="H4" s="10" t="s">
        <v>10</v>
      </c>
      <c r="I4" s="10" t="s">
        <v>21</v>
      </c>
      <c r="J4" s="10" t="s">
        <v>11</v>
      </c>
    </row>
    <row r="5" spans="1:12" ht="18.75" customHeight="1" thickBot="1" x14ac:dyDescent="0.25">
      <c r="A5" s="6" t="s">
        <v>0</v>
      </c>
      <c r="B5" s="6">
        <v>25000</v>
      </c>
      <c r="C5" s="6">
        <f>(SUM(B$5:B$8)/4)</f>
        <v>35000</v>
      </c>
      <c r="D5" s="6">
        <f>H5*E$3</f>
        <v>35000</v>
      </c>
      <c r="E5" s="6">
        <f>CEILING(C5/E$3,1)</f>
        <v>35</v>
      </c>
      <c r="F5" s="6">
        <f>IF(E5&gt;C3,E5-C3,0)</f>
        <v>10</v>
      </c>
      <c r="G5" s="6">
        <f>IF(C3&gt;E5,C3-E5,0)</f>
        <v>0</v>
      </c>
      <c r="H5" s="6">
        <f>C3+F5-G5</f>
        <v>35</v>
      </c>
      <c r="I5" s="6">
        <f>H5*E3-B5</f>
        <v>10000</v>
      </c>
      <c r="J5" s="6">
        <f>I5*J3</f>
        <v>4000</v>
      </c>
    </row>
    <row r="6" spans="1:12" ht="18.75" customHeight="1" thickBot="1" x14ac:dyDescent="0.25">
      <c r="A6" s="6" t="s">
        <v>1</v>
      </c>
      <c r="B6" s="6">
        <v>42000</v>
      </c>
      <c r="C6" s="6">
        <f>(SUM(B$5:B$8)/4)</f>
        <v>35000</v>
      </c>
      <c r="D6" s="6">
        <f>H6*E$3</f>
        <v>35000</v>
      </c>
      <c r="E6" s="6">
        <f>CEILING(C6/E$3,1)</f>
        <v>35</v>
      </c>
      <c r="F6" s="6">
        <f>IF(E6&gt;H5,E6-H5,0)</f>
        <v>0</v>
      </c>
      <c r="G6" s="6">
        <f>IF(E6&lt;H5,H5-E6,0)</f>
        <v>0</v>
      </c>
      <c r="H6" s="6">
        <f>H5+F6-G6</f>
        <v>35</v>
      </c>
      <c r="I6" s="6">
        <f>I5+H6*E$23-B6</f>
        <v>3000</v>
      </c>
      <c r="J6" s="6">
        <f>I6*J$3</f>
        <v>1200</v>
      </c>
    </row>
    <row r="7" spans="1:12" ht="18.75" customHeight="1" thickBot="1" x14ac:dyDescent="0.25">
      <c r="A7" s="6" t="s">
        <v>2</v>
      </c>
      <c r="B7" s="6">
        <v>31000</v>
      </c>
      <c r="C7" s="6">
        <f>(SUM(B$5:B$8)/4)</f>
        <v>35000</v>
      </c>
      <c r="D7" s="6">
        <f>H7*E$3</f>
        <v>35000</v>
      </c>
      <c r="E7" s="6">
        <f>CEILING(C7/E$3,1)</f>
        <v>35</v>
      </c>
      <c r="F7" s="6">
        <f>IF(E7&gt;H6,E7-H6,0)</f>
        <v>0</v>
      </c>
      <c r="G7" s="6">
        <f>IF(E7&lt;H6,H6-E7,0)</f>
        <v>0</v>
      </c>
      <c r="H7" s="6">
        <f>H6+F7-G7</f>
        <v>35</v>
      </c>
      <c r="I7" s="6">
        <f>I6+H7*E$23-B7</f>
        <v>7000</v>
      </c>
      <c r="J7" s="6">
        <f>I7*J$3</f>
        <v>2800</v>
      </c>
    </row>
    <row r="8" spans="1:12" ht="18.75" customHeight="1" thickBot="1" x14ac:dyDescent="0.25">
      <c r="A8" s="6" t="s">
        <v>3</v>
      </c>
      <c r="B8" s="6">
        <v>42000</v>
      </c>
      <c r="C8" s="6">
        <f>(SUM(B$5:B$8)/4)</f>
        <v>35000</v>
      </c>
      <c r="D8" s="6">
        <f>H8*E$3</f>
        <v>35000</v>
      </c>
      <c r="E8" s="6">
        <f>CEILING(C8/E$3,1)</f>
        <v>35</v>
      </c>
      <c r="F8" s="6">
        <f>IF(E8&gt;H7,E8-H7,0)</f>
        <v>0</v>
      </c>
      <c r="G8" s="6">
        <f>IF(E8&lt;H7,H7-E8,0)</f>
        <v>0</v>
      </c>
      <c r="H8" s="6">
        <f>H7+F8-G8</f>
        <v>35</v>
      </c>
      <c r="I8" s="6">
        <f>I7+H8*E$23-B8</f>
        <v>0</v>
      </c>
      <c r="J8" s="6">
        <f>I8*J$3</f>
        <v>0</v>
      </c>
    </row>
    <row r="9" spans="1:12" ht="18.75" customHeight="1" thickBot="1" x14ac:dyDescent="0.25">
      <c r="A9" s="6" t="s">
        <v>15</v>
      </c>
      <c r="B9" s="6">
        <f>SUM(B5:B8)/4</f>
        <v>35000</v>
      </c>
      <c r="C9" s="6">
        <f>SUM(C5:C8)</f>
        <v>140000</v>
      </c>
      <c r="D9" s="6">
        <f>SUM(D5:D8)</f>
        <v>140000</v>
      </c>
      <c r="E9" s="12" t="s">
        <v>26</v>
      </c>
      <c r="F9" s="6">
        <f>SUM(F5:F8)*F3</f>
        <v>2000</v>
      </c>
      <c r="G9" s="6">
        <f>SUM(G5:G8)*G3</f>
        <v>0</v>
      </c>
      <c r="H9" s="6"/>
      <c r="I9" s="8" t="s">
        <v>27</v>
      </c>
      <c r="J9" s="6">
        <f>SUM(J5:J8)</f>
        <v>8000</v>
      </c>
    </row>
    <row r="10" spans="1:12" ht="18.75" customHeight="1" thickBot="1" x14ac:dyDescent="0.25">
      <c r="G10" s="15" t="s">
        <v>29</v>
      </c>
      <c r="H10" s="11" t="s">
        <v>23</v>
      </c>
      <c r="I10" s="8" t="s">
        <v>22</v>
      </c>
      <c r="J10" s="6">
        <f>F9+G9+J9</f>
        <v>10000</v>
      </c>
    </row>
    <row r="11" spans="1:12" ht="18.75" customHeight="1" thickBot="1" x14ac:dyDescent="0.25">
      <c r="H11" s="13"/>
      <c r="I11" s="3"/>
      <c r="J11" s="8"/>
    </row>
    <row r="12" spans="1:12" ht="18.75" customHeight="1" thickBot="1" x14ac:dyDescent="0.25">
      <c r="A12" s="2"/>
      <c r="B12" s="3"/>
      <c r="C12" s="3"/>
      <c r="D12" s="3"/>
      <c r="E12" s="6" t="s">
        <v>16</v>
      </c>
      <c r="F12" s="6" t="s">
        <v>17</v>
      </c>
      <c r="G12" s="6" t="s">
        <v>18</v>
      </c>
      <c r="H12" s="3"/>
      <c r="I12" s="3"/>
      <c r="J12" s="8"/>
    </row>
    <row r="13" spans="1:12" ht="18.75" customHeight="1" thickBot="1" x14ac:dyDescent="0.25">
      <c r="A13" s="4" t="s">
        <v>12</v>
      </c>
      <c r="B13" s="6" t="s">
        <v>19</v>
      </c>
      <c r="C13" s="8">
        <f>C3</f>
        <v>25</v>
      </c>
      <c r="D13" s="8"/>
      <c r="E13" s="8">
        <f>E3</f>
        <v>1000</v>
      </c>
      <c r="F13" s="8">
        <f>F3</f>
        <v>200</v>
      </c>
      <c r="G13" s="8">
        <f>G3</f>
        <v>400</v>
      </c>
      <c r="H13" s="5"/>
      <c r="I13" s="6" t="s">
        <v>20</v>
      </c>
      <c r="J13" s="8">
        <f>J3</f>
        <v>0.4</v>
      </c>
    </row>
    <row r="14" spans="1:12" ht="18.75" customHeight="1" thickBot="1" x14ac:dyDescent="0.25">
      <c r="A14" s="6"/>
      <c r="B14" s="10" t="s">
        <v>4</v>
      </c>
      <c r="C14" s="10" t="s">
        <v>5</v>
      </c>
      <c r="D14" s="10" t="s">
        <v>28</v>
      </c>
      <c r="E14" s="10" t="s">
        <v>8</v>
      </c>
      <c r="F14" s="10" t="s">
        <v>6</v>
      </c>
      <c r="G14" s="10" t="s">
        <v>7</v>
      </c>
      <c r="H14" s="10" t="s">
        <v>10</v>
      </c>
      <c r="I14" s="10" t="s">
        <v>21</v>
      </c>
      <c r="J14" s="10" t="s">
        <v>11</v>
      </c>
      <c r="K14" s="23"/>
    </row>
    <row r="15" spans="1:12" ht="18.75" customHeight="1" thickBot="1" x14ac:dyDescent="0.25">
      <c r="A15" s="6" t="s">
        <v>0</v>
      </c>
      <c r="B15" s="6">
        <f>B5</f>
        <v>25000</v>
      </c>
      <c r="C15" s="6">
        <f>B15</f>
        <v>25000</v>
      </c>
      <c r="D15" s="6">
        <f>H15*E$3</f>
        <v>25000</v>
      </c>
      <c r="E15" s="6">
        <f>CEILING(C15/E$3,1)</f>
        <v>25</v>
      </c>
      <c r="F15" s="6">
        <f>IF(E15&gt;C13,E15-C13,0)</f>
        <v>0</v>
      </c>
      <c r="G15" s="6">
        <f>IF(C13&gt;E15,C13-E15,0)</f>
        <v>0</v>
      </c>
      <c r="H15" s="6">
        <f>C13+F15-G15</f>
        <v>25</v>
      </c>
      <c r="I15" s="6">
        <f>H15*E13-B15</f>
        <v>0</v>
      </c>
      <c r="J15" s="6">
        <f>I15*J13</f>
        <v>0</v>
      </c>
      <c r="L15" s="23" t="s">
        <v>53</v>
      </c>
    </row>
    <row r="16" spans="1:12" ht="18.75" customHeight="1" thickBot="1" x14ac:dyDescent="0.25">
      <c r="A16" s="6" t="s">
        <v>1</v>
      </c>
      <c r="B16" s="6">
        <f>B6</f>
        <v>42000</v>
      </c>
      <c r="C16" s="6">
        <f>B16</f>
        <v>42000</v>
      </c>
      <c r="D16" s="6">
        <f>H16*E$3</f>
        <v>42000</v>
      </c>
      <c r="E16" s="6">
        <f>CEILING(C16/E$3,1)</f>
        <v>42</v>
      </c>
      <c r="F16" s="6">
        <f>IF(E16&gt;H15,E16-H15,0)</f>
        <v>17</v>
      </c>
      <c r="G16" s="6">
        <f>IF(E16&lt;H15,H15-E16,0)</f>
        <v>0</v>
      </c>
      <c r="H16" s="6">
        <f>H15+F16-G16</f>
        <v>42</v>
      </c>
      <c r="I16" s="6">
        <f>I15+H16*E$23-B16</f>
        <v>0</v>
      </c>
      <c r="J16" s="6">
        <f>I16*J$3</f>
        <v>0</v>
      </c>
    </row>
    <row r="17" spans="1:12" ht="18.75" customHeight="1" thickBot="1" x14ac:dyDescent="0.25">
      <c r="A17" s="6" t="s">
        <v>2</v>
      </c>
      <c r="B17" s="6">
        <f>B7</f>
        <v>31000</v>
      </c>
      <c r="C17" s="6">
        <f>B17</f>
        <v>31000</v>
      </c>
      <c r="D17" s="6">
        <f>H17*E$3</f>
        <v>31000</v>
      </c>
      <c r="E17" s="6">
        <f>CEILING(C17/E$3,1)</f>
        <v>31</v>
      </c>
      <c r="F17" s="6">
        <f>IF(E17&gt;H16,E17-H16,0)</f>
        <v>0</v>
      </c>
      <c r="G17" s="6">
        <f>IF(E17&lt;H16,H16-E17,0)</f>
        <v>11</v>
      </c>
      <c r="H17" s="6">
        <f>H16+F17-G17</f>
        <v>31</v>
      </c>
      <c r="I17" s="6">
        <f>I16+H17*E$23-B17</f>
        <v>0</v>
      </c>
      <c r="J17" s="6">
        <f>I17*J$3</f>
        <v>0</v>
      </c>
    </row>
    <row r="18" spans="1:12" ht="18.75" customHeight="1" thickBot="1" x14ac:dyDescent="0.25">
      <c r="A18" s="6" t="s">
        <v>3</v>
      </c>
      <c r="B18" s="6">
        <f>B8</f>
        <v>42000</v>
      </c>
      <c r="C18" s="6">
        <f>B18</f>
        <v>42000</v>
      </c>
      <c r="D18" s="6">
        <f>H18*E$3</f>
        <v>42000</v>
      </c>
      <c r="E18" s="6">
        <f>CEILING(C18/E$3,1)</f>
        <v>42</v>
      </c>
      <c r="F18" s="6">
        <f>IF(E18&gt;H17,E18-H17,0)</f>
        <v>11</v>
      </c>
      <c r="G18" s="6">
        <f>IF(E18&lt;H17,H17-E18,0)</f>
        <v>0</v>
      </c>
      <c r="H18" s="6">
        <f>H17+F18-G18</f>
        <v>42</v>
      </c>
      <c r="I18" s="6">
        <f>I17+H18*E$23-B18</f>
        <v>0</v>
      </c>
      <c r="J18" s="6">
        <f>I18*J$3</f>
        <v>0</v>
      </c>
    </row>
    <row r="19" spans="1:12" ht="18.75" customHeight="1" thickBot="1" x14ac:dyDescent="0.25">
      <c r="A19" s="6" t="s">
        <v>15</v>
      </c>
      <c r="B19" s="6"/>
      <c r="C19" s="6">
        <f>SUM(C15:C18)</f>
        <v>140000</v>
      </c>
      <c r="D19" s="6">
        <f>SUM(D15:D18)</f>
        <v>140000</v>
      </c>
      <c r="E19" s="12" t="s">
        <v>26</v>
      </c>
      <c r="F19" s="6">
        <f>SUM(F15:F18)*F13</f>
        <v>5600</v>
      </c>
      <c r="G19" s="6">
        <f>SUM(G15:G18)*G13</f>
        <v>4400</v>
      </c>
      <c r="H19" s="6"/>
      <c r="I19" s="8" t="s">
        <v>27</v>
      </c>
      <c r="J19" s="6">
        <f>SUM(J15:J18)</f>
        <v>0</v>
      </c>
    </row>
    <row r="20" spans="1:12" ht="18.75" customHeight="1" thickBot="1" x14ac:dyDescent="0.25">
      <c r="H20" s="11" t="s">
        <v>24</v>
      </c>
      <c r="I20" s="8" t="s">
        <v>22</v>
      </c>
      <c r="J20" s="6">
        <f>F19+G19+J19</f>
        <v>10000</v>
      </c>
    </row>
    <row r="21" spans="1:12" ht="18.75" customHeight="1" thickBot="1" x14ac:dyDescent="0.25">
      <c r="H21" s="13"/>
      <c r="I21" s="3"/>
      <c r="J21" s="8"/>
    </row>
    <row r="22" spans="1:12" ht="18.75" customHeight="1" thickBot="1" x14ac:dyDescent="0.25">
      <c r="A22" s="2"/>
      <c r="B22" s="3"/>
      <c r="C22" s="3"/>
      <c r="D22" s="3"/>
      <c r="E22" s="6" t="s">
        <v>16</v>
      </c>
      <c r="F22" s="6" t="s">
        <v>17</v>
      </c>
      <c r="G22" s="6" t="s">
        <v>18</v>
      </c>
      <c r="H22" s="3"/>
      <c r="I22" s="3"/>
      <c r="J22" s="8"/>
    </row>
    <row r="23" spans="1:12" ht="18.75" customHeight="1" thickBot="1" x14ac:dyDescent="0.25">
      <c r="A23" s="4" t="s">
        <v>13</v>
      </c>
      <c r="B23" s="6" t="s">
        <v>19</v>
      </c>
      <c r="C23" s="8">
        <f>C13</f>
        <v>25</v>
      </c>
      <c r="D23" s="8"/>
      <c r="E23" s="8">
        <f>E13</f>
        <v>1000</v>
      </c>
      <c r="F23" s="8">
        <f>F13</f>
        <v>200</v>
      </c>
      <c r="G23" s="8">
        <f>G13</f>
        <v>400</v>
      </c>
      <c r="H23" s="5"/>
      <c r="I23" s="6" t="s">
        <v>20</v>
      </c>
      <c r="J23" s="8">
        <f>J3</f>
        <v>0.4</v>
      </c>
    </row>
    <row r="24" spans="1:12" ht="18.75" customHeight="1" thickBot="1" x14ac:dyDescent="0.25">
      <c r="A24" s="6"/>
      <c r="B24" s="10" t="s">
        <v>4</v>
      </c>
      <c r="C24" s="10" t="s">
        <v>5</v>
      </c>
      <c r="D24" s="10" t="s">
        <v>28</v>
      </c>
      <c r="E24" s="10" t="s">
        <v>8</v>
      </c>
      <c r="F24" s="10" t="s">
        <v>6</v>
      </c>
      <c r="G24" s="10" t="s">
        <v>7</v>
      </c>
      <c r="H24" s="10" t="s">
        <v>10</v>
      </c>
      <c r="I24" s="10" t="s">
        <v>21</v>
      </c>
      <c r="J24" s="10" t="s">
        <v>11</v>
      </c>
    </row>
    <row r="25" spans="1:12" ht="18.75" customHeight="1" thickBot="1" x14ac:dyDescent="0.25">
      <c r="A25" s="6" t="s">
        <v>0</v>
      </c>
      <c r="B25" s="6">
        <f>B15</f>
        <v>25000</v>
      </c>
      <c r="C25" s="6">
        <v>34000</v>
      </c>
      <c r="D25" s="6">
        <f>H25*E$3</f>
        <v>34000</v>
      </c>
      <c r="E25" s="6">
        <f>CEILING(C25/E$3,1)</f>
        <v>34</v>
      </c>
      <c r="F25" s="6">
        <f>IF(E25&gt;C23,E25-C23,0)</f>
        <v>9</v>
      </c>
      <c r="G25" s="6">
        <f>IF(C23&gt;E25,C23-E25,0)</f>
        <v>0</v>
      </c>
      <c r="H25" s="6">
        <f>C23+F25-G25</f>
        <v>34</v>
      </c>
      <c r="I25" s="6">
        <f>H25*E23-B25</f>
        <v>9000</v>
      </c>
      <c r="J25" s="6">
        <f>I25*J23</f>
        <v>3600</v>
      </c>
      <c r="L25" s="23" t="s">
        <v>54</v>
      </c>
    </row>
    <row r="26" spans="1:12" ht="18.75" customHeight="1" thickBot="1" x14ac:dyDescent="0.25">
      <c r="A26" s="6" t="s">
        <v>1</v>
      </c>
      <c r="B26" s="6">
        <f>B16</f>
        <v>42000</v>
      </c>
      <c r="C26" s="6">
        <v>34000</v>
      </c>
      <c r="D26" s="6">
        <f>H26*E$3</f>
        <v>34000</v>
      </c>
      <c r="E26" s="6">
        <f>CEILING(C26/E$3,1)</f>
        <v>34</v>
      </c>
      <c r="F26" s="6">
        <f>IF(E26&gt;H25,E26-H25,0)</f>
        <v>0</v>
      </c>
      <c r="G26" s="6">
        <f>IF(E26&lt;H25,H25-E26,0)</f>
        <v>0</v>
      </c>
      <c r="H26" s="6">
        <f>H25+F26-G26</f>
        <v>34</v>
      </c>
      <c r="I26" s="6">
        <f>I25+H26*E$23-B26</f>
        <v>1000</v>
      </c>
      <c r="J26" s="6">
        <f>I26*J$3</f>
        <v>400</v>
      </c>
    </row>
    <row r="27" spans="1:12" ht="18.75" customHeight="1" thickBot="1" x14ac:dyDescent="0.25">
      <c r="A27" s="6" t="s">
        <v>2</v>
      </c>
      <c r="B27" s="6">
        <f>B17</f>
        <v>31000</v>
      </c>
      <c r="C27" s="6">
        <v>36000</v>
      </c>
      <c r="D27" s="6">
        <f>H27*E$3</f>
        <v>36000</v>
      </c>
      <c r="E27" s="6">
        <f>CEILING(C27/E$3,1)</f>
        <v>36</v>
      </c>
      <c r="F27" s="6">
        <f>IF(E27&gt;H26,E27-H26,0)</f>
        <v>2</v>
      </c>
      <c r="G27" s="6">
        <f>IF(E27&lt;H26,H26-E27,0)</f>
        <v>0</v>
      </c>
      <c r="H27" s="6">
        <f>H26+F27-G27</f>
        <v>36</v>
      </c>
      <c r="I27" s="6">
        <f>I26+H27*E$23-B27</f>
        <v>6000</v>
      </c>
      <c r="J27" s="6">
        <f>I27*J$3</f>
        <v>2400</v>
      </c>
    </row>
    <row r="28" spans="1:12" ht="18.75" customHeight="1" thickBot="1" x14ac:dyDescent="0.25">
      <c r="A28" s="6" t="s">
        <v>3</v>
      </c>
      <c r="B28" s="6">
        <f>B18</f>
        <v>42000</v>
      </c>
      <c r="C28" s="6">
        <v>36000</v>
      </c>
      <c r="D28" s="6">
        <f>H28*E$3</f>
        <v>36000</v>
      </c>
      <c r="E28" s="6">
        <f>CEILING(C28/E$3,1)</f>
        <v>36</v>
      </c>
      <c r="F28" s="6">
        <f>IF(E28&gt;H27,E28-H27,0)</f>
        <v>0</v>
      </c>
      <c r="G28" s="6">
        <f>IF(E28&lt;H27,H27-E28,0)</f>
        <v>0</v>
      </c>
      <c r="H28" s="6">
        <f>H27+F28-G28</f>
        <v>36</v>
      </c>
      <c r="I28" s="6">
        <f>I27+H28*E$23-B28</f>
        <v>0</v>
      </c>
      <c r="J28" s="6">
        <f>I28*J$3</f>
        <v>0</v>
      </c>
    </row>
    <row r="29" spans="1:12" ht="18.75" customHeight="1" thickBot="1" x14ac:dyDescent="0.25">
      <c r="A29" s="6" t="s">
        <v>15</v>
      </c>
      <c r="B29" s="6"/>
      <c r="C29" s="6">
        <f>SUM(C25:C28)</f>
        <v>140000</v>
      </c>
      <c r="D29" s="6">
        <f>SUM(D25:D28)</f>
        <v>140000</v>
      </c>
      <c r="E29" s="12" t="s">
        <v>26</v>
      </c>
      <c r="F29" s="6">
        <f>SUM(F25:F28)*F23</f>
        <v>2200</v>
      </c>
      <c r="G29" s="6">
        <f>SUM(G25:G28)*G23</f>
        <v>0</v>
      </c>
      <c r="H29" s="6"/>
      <c r="I29" s="8" t="s">
        <v>27</v>
      </c>
      <c r="J29" s="6">
        <f>SUM(J25:J28)</f>
        <v>6400</v>
      </c>
    </row>
    <row r="30" spans="1:12" ht="18.75" customHeight="1" thickBot="1" x14ac:dyDescent="0.25">
      <c r="H30" s="11" t="s">
        <v>25</v>
      </c>
      <c r="I30" s="8" t="s">
        <v>22</v>
      </c>
      <c r="J30" s="6">
        <f>F29+G29+J29</f>
        <v>8600</v>
      </c>
      <c r="K30" s="23" t="s">
        <v>52</v>
      </c>
    </row>
    <row r="32" spans="1:12" x14ac:dyDescent="0.2">
      <c r="C32"/>
      <c r="D32"/>
      <c r="E32"/>
      <c r="F32"/>
      <c r="G32"/>
    </row>
    <row r="34" spans="1:15" ht="17" thickBot="1" x14ac:dyDescent="0.25">
      <c r="B34" s="26">
        <v>0.2</v>
      </c>
      <c r="D34" s="1">
        <f>C25*$B$34</f>
        <v>6800</v>
      </c>
      <c r="G34" s="1">
        <f>C26*$B$34</f>
        <v>6800</v>
      </c>
      <c r="J34" s="1">
        <f>C27*$B$34</f>
        <v>7200</v>
      </c>
      <c r="M34" s="1">
        <f>C28*$B$34</f>
        <v>7200</v>
      </c>
    </row>
    <row r="35" spans="1:15" x14ac:dyDescent="0.2">
      <c r="A35" s="16" t="s">
        <v>30</v>
      </c>
      <c r="B35" s="16"/>
      <c r="C35" s="17"/>
      <c r="D35" s="18" t="s">
        <v>45</v>
      </c>
      <c r="E35" s="22"/>
      <c r="F35" s="17"/>
      <c r="G35" s="18" t="s">
        <v>46</v>
      </c>
      <c r="H35" s="22"/>
      <c r="I35" s="17"/>
      <c r="J35" s="18" t="s">
        <v>47</v>
      </c>
      <c r="K35" s="22"/>
      <c r="L35" s="17"/>
      <c r="M35" s="18" t="s">
        <v>48</v>
      </c>
      <c r="N35" s="22"/>
    </row>
    <row r="36" spans="1:15" ht="17" thickBot="1" x14ac:dyDescent="0.25">
      <c r="A36" s="16" t="s">
        <v>49</v>
      </c>
      <c r="B36" s="16"/>
      <c r="C36" s="19" t="s">
        <v>33</v>
      </c>
      <c r="D36" s="20" t="s">
        <v>34</v>
      </c>
      <c r="E36" s="21" t="s">
        <v>35</v>
      </c>
      <c r="F36" s="19" t="s">
        <v>36</v>
      </c>
      <c r="G36" s="20" t="s">
        <v>37</v>
      </c>
      <c r="H36" s="21" t="s">
        <v>38</v>
      </c>
      <c r="I36" s="19" t="s">
        <v>39</v>
      </c>
      <c r="J36" s="20" t="s">
        <v>40</v>
      </c>
      <c r="K36" s="21" t="s">
        <v>41</v>
      </c>
      <c r="L36" s="19" t="s">
        <v>42</v>
      </c>
      <c r="M36" s="20" t="s">
        <v>43</v>
      </c>
      <c r="N36" s="21" t="s">
        <v>44</v>
      </c>
    </row>
    <row r="37" spans="1:15" x14ac:dyDescent="0.2">
      <c r="A37" s="1" t="s">
        <v>31</v>
      </c>
      <c r="C37" s="1">
        <f>CEILING($D34/3,1)</f>
        <v>2267</v>
      </c>
      <c r="D37" s="1">
        <f>CEILING($D34/3,1)</f>
        <v>2267</v>
      </c>
      <c r="E37" s="1">
        <f>CEILING($D34/3,1)</f>
        <v>2267</v>
      </c>
      <c r="F37" s="1">
        <f>CEILING($G34/3,1)</f>
        <v>2267</v>
      </c>
      <c r="G37" s="1">
        <f>CEILING($G34/3,1)</f>
        <v>2267</v>
      </c>
      <c r="H37" s="1">
        <f>CEILING($G34/3,1)</f>
        <v>2267</v>
      </c>
      <c r="I37" s="1">
        <f>CEILING($J34/3,1)</f>
        <v>2400</v>
      </c>
      <c r="J37" s="1">
        <f>CEILING($J34/3,1)</f>
        <v>2400</v>
      </c>
      <c r="K37" s="1">
        <f>CEILING($J34/3,1)</f>
        <v>2400</v>
      </c>
      <c r="L37" s="1">
        <f>CEILING($M34/3,1)</f>
        <v>2400</v>
      </c>
      <c r="M37" s="1">
        <f>CEILING($M34/3,1)</f>
        <v>2400</v>
      </c>
      <c r="N37" s="1">
        <f>CEILING($M34/3,1)</f>
        <v>2400</v>
      </c>
      <c r="O37" s="1">
        <f>SUM(C37:N37)</f>
        <v>28002</v>
      </c>
    </row>
    <row r="38" spans="1:15" x14ac:dyDescent="0.2">
      <c r="A38" s="1" t="s">
        <v>32</v>
      </c>
      <c r="B38" s="1">
        <v>0</v>
      </c>
      <c r="C38" s="1">
        <f>B38+C37-C39</f>
        <v>0</v>
      </c>
      <c r="D38" s="1">
        <f t="shared" ref="D38:N38" si="0">C38+D37-D39</f>
        <v>0</v>
      </c>
      <c r="E38" s="1">
        <f t="shared" si="0"/>
        <v>0</v>
      </c>
      <c r="F38" s="1">
        <f t="shared" si="0"/>
        <v>0</v>
      </c>
      <c r="G38" s="1">
        <f t="shared" si="0"/>
        <v>0</v>
      </c>
      <c r="H38" s="1">
        <f t="shared" si="0"/>
        <v>0</v>
      </c>
      <c r="I38" s="1">
        <f t="shared" si="0"/>
        <v>0</v>
      </c>
      <c r="J38" s="1">
        <f t="shared" si="0"/>
        <v>0</v>
      </c>
      <c r="K38" s="1">
        <f t="shared" si="0"/>
        <v>0</v>
      </c>
      <c r="L38" s="1">
        <f t="shared" si="0"/>
        <v>0</v>
      </c>
      <c r="M38" s="1">
        <f t="shared" si="0"/>
        <v>0</v>
      </c>
      <c r="N38" s="1">
        <f t="shared" si="0"/>
        <v>0</v>
      </c>
    </row>
    <row r="39" spans="1:15" x14ac:dyDescent="0.2">
      <c r="A39" s="1" t="s">
        <v>30</v>
      </c>
      <c r="C39" s="1">
        <f>C37-B38</f>
        <v>2267</v>
      </c>
      <c r="D39" s="1">
        <f t="shared" ref="D39:N39" si="1">D37-C38</f>
        <v>2267</v>
      </c>
      <c r="E39" s="1">
        <f t="shared" si="1"/>
        <v>2267</v>
      </c>
      <c r="F39" s="1">
        <f t="shared" si="1"/>
        <v>2267</v>
      </c>
      <c r="G39" s="1">
        <f t="shared" si="1"/>
        <v>2267</v>
      </c>
      <c r="H39" s="1">
        <f t="shared" si="1"/>
        <v>2267</v>
      </c>
      <c r="I39" s="1">
        <f t="shared" si="1"/>
        <v>2400</v>
      </c>
      <c r="J39" s="1">
        <f t="shared" si="1"/>
        <v>2400</v>
      </c>
      <c r="K39" s="1">
        <f t="shared" si="1"/>
        <v>2400</v>
      </c>
      <c r="L39" s="1">
        <f t="shared" si="1"/>
        <v>2400</v>
      </c>
      <c r="M39" s="1">
        <f t="shared" si="1"/>
        <v>2400</v>
      </c>
      <c r="N39" s="1">
        <f t="shared" si="1"/>
        <v>2400</v>
      </c>
      <c r="O39" s="1">
        <f>SUM(C39:N39)</f>
        <v>28002</v>
      </c>
    </row>
    <row r="41" spans="1:15" ht="17" thickBot="1" x14ac:dyDescent="0.25">
      <c r="B41" s="26">
        <v>0.45</v>
      </c>
      <c r="D41" s="1">
        <f>C25*$B$41</f>
        <v>15300</v>
      </c>
      <c r="G41" s="1">
        <f>C26*$B$41</f>
        <v>15300</v>
      </c>
      <c r="J41" s="1">
        <f>C27*$B$41</f>
        <v>16200</v>
      </c>
      <c r="M41" s="1">
        <f>C28*$B$41</f>
        <v>16200</v>
      </c>
    </row>
    <row r="42" spans="1:15" x14ac:dyDescent="0.2">
      <c r="A42" s="16" t="s">
        <v>30</v>
      </c>
      <c r="B42" s="16"/>
      <c r="C42" s="17"/>
      <c r="D42" s="18" t="s">
        <v>45</v>
      </c>
      <c r="E42" s="22"/>
      <c r="F42" s="17"/>
      <c r="G42" s="18" t="s">
        <v>46</v>
      </c>
      <c r="H42" s="22"/>
      <c r="I42" s="17"/>
      <c r="J42" s="18" t="s">
        <v>47</v>
      </c>
      <c r="K42" s="22"/>
      <c r="L42" s="17"/>
      <c r="M42" s="18" t="s">
        <v>48</v>
      </c>
      <c r="N42" s="22"/>
    </row>
    <row r="43" spans="1:15" ht="17" thickBot="1" x14ac:dyDescent="0.25">
      <c r="A43" s="16" t="s">
        <v>50</v>
      </c>
      <c r="B43" s="16"/>
      <c r="C43" s="19" t="s">
        <v>33</v>
      </c>
      <c r="D43" s="20" t="s">
        <v>34</v>
      </c>
      <c r="E43" s="21" t="s">
        <v>35</v>
      </c>
      <c r="F43" s="19" t="s">
        <v>36</v>
      </c>
      <c r="G43" s="20" t="s">
        <v>37</v>
      </c>
      <c r="H43" s="21" t="s">
        <v>38</v>
      </c>
      <c r="I43" s="19" t="s">
        <v>39</v>
      </c>
      <c r="J43" s="20" t="s">
        <v>40</v>
      </c>
      <c r="K43" s="21" t="s">
        <v>41</v>
      </c>
      <c r="L43" s="19" t="s">
        <v>42</v>
      </c>
      <c r="M43" s="20" t="s">
        <v>43</v>
      </c>
      <c r="N43" s="21" t="s">
        <v>44</v>
      </c>
    </row>
    <row r="44" spans="1:15" s="25" customFormat="1" x14ac:dyDescent="0.2">
      <c r="A44" s="25" t="s">
        <v>31</v>
      </c>
      <c r="C44" s="25">
        <f>CEILING($D41/3,1)</f>
        <v>5100</v>
      </c>
      <c r="D44" s="25">
        <f>CEILING($D41/3,1)</f>
        <v>5100</v>
      </c>
      <c r="E44" s="25">
        <f>CEILING($D41/3,1)</f>
        <v>5100</v>
      </c>
      <c r="F44" s="25">
        <f>CEILING($G41/3,1)</f>
        <v>5100</v>
      </c>
      <c r="G44" s="25">
        <f>CEILING($G41/3,1)</f>
        <v>5100</v>
      </c>
      <c r="H44" s="25">
        <f>CEILING($G41/3,1)</f>
        <v>5100</v>
      </c>
      <c r="I44" s="25">
        <f>CEILING($J41/3,1)</f>
        <v>5400</v>
      </c>
      <c r="J44" s="25">
        <f>CEILING($J41/3,1)</f>
        <v>5400</v>
      </c>
      <c r="K44" s="25">
        <f>CEILING($J41/3,1)</f>
        <v>5400</v>
      </c>
      <c r="L44" s="25">
        <f>CEILING($M41/3,1)</f>
        <v>5400</v>
      </c>
      <c r="M44" s="25">
        <f>CEILING($M41/3,1)</f>
        <v>5400</v>
      </c>
      <c r="N44" s="25">
        <f>CEILING($M41/3,1)</f>
        <v>5400</v>
      </c>
      <c r="O44" s="25">
        <f>SUM(C44:N44)</f>
        <v>63000</v>
      </c>
    </row>
    <row r="45" spans="1:15" s="25" customFormat="1" x14ac:dyDescent="0.2">
      <c r="A45" s="25" t="s">
        <v>32</v>
      </c>
      <c r="B45" s="25">
        <v>0</v>
      </c>
      <c r="C45" s="25">
        <f>B45+C44-C46</f>
        <v>0</v>
      </c>
      <c r="D45" s="25">
        <f t="shared" ref="D45:N45" si="2">C45+D44-D46</f>
        <v>0</v>
      </c>
      <c r="E45" s="25">
        <f t="shared" si="2"/>
        <v>0</v>
      </c>
      <c r="F45" s="25">
        <f t="shared" si="2"/>
        <v>0</v>
      </c>
      <c r="G45" s="25">
        <f t="shared" si="2"/>
        <v>0</v>
      </c>
      <c r="H45" s="25">
        <f t="shared" si="2"/>
        <v>0</v>
      </c>
      <c r="I45" s="25">
        <f t="shared" si="2"/>
        <v>0</v>
      </c>
      <c r="J45" s="25">
        <f t="shared" si="2"/>
        <v>0</v>
      </c>
      <c r="K45" s="25">
        <f t="shared" si="2"/>
        <v>0</v>
      </c>
      <c r="L45" s="25">
        <f t="shared" si="2"/>
        <v>0</v>
      </c>
      <c r="M45" s="25">
        <f t="shared" si="2"/>
        <v>0</v>
      </c>
      <c r="N45" s="25">
        <f t="shared" si="2"/>
        <v>0</v>
      </c>
    </row>
    <row r="46" spans="1:15" s="25" customFormat="1" x14ac:dyDescent="0.2">
      <c r="A46" s="25" t="s">
        <v>30</v>
      </c>
      <c r="C46" s="25">
        <f>C44-B45</f>
        <v>5100</v>
      </c>
      <c r="D46" s="25">
        <f t="shared" ref="D46:N46" si="3">D44-C45</f>
        <v>5100</v>
      </c>
      <c r="E46" s="25">
        <f t="shared" si="3"/>
        <v>5100</v>
      </c>
      <c r="F46" s="25">
        <f t="shared" si="3"/>
        <v>5100</v>
      </c>
      <c r="G46" s="25">
        <f t="shared" si="3"/>
        <v>5100</v>
      </c>
      <c r="H46" s="25">
        <f t="shared" si="3"/>
        <v>5100</v>
      </c>
      <c r="I46" s="25">
        <f t="shared" si="3"/>
        <v>5400</v>
      </c>
      <c r="J46" s="25">
        <f t="shared" si="3"/>
        <v>5400</v>
      </c>
      <c r="K46" s="25">
        <f t="shared" si="3"/>
        <v>5400</v>
      </c>
      <c r="L46" s="25">
        <f t="shared" si="3"/>
        <v>5400</v>
      </c>
      <c r="M46" s="25">
        <f t="shared" si="3"/>
        <v>5400</v>
      </c>
      <c r="N46" s="25">
        <f t="shared" si="3"/>
        <v>5400</v>
      </c>
      <c r="O46" s="25">
        <f>SUM(C46:N46)</f>
        <v>63000</v>
      </c>
    </row>
    <row r="47" spans="1:15" x14ac:dyDescent="0.2">
      <c r="D47" s="24"/>
    </row>
    <row r="48" spans="1:15" ht="17" thickBot="1" x14ac:dyDescent="0.25">
      <c r="B48" s="26">
        <v>0.35</v>
      </c>
      <c r="D48" s="1">
        <f>C25*$B$48</f>
        <v>11900</v>
      </c>
      <c r="G48" s="1">
        <f>C26*$B$48</f>
        <v>11900</v>
      </c>
      <c r="J48" s="1">
        <f>C27*$B$48</f>
        <v>12600</v>
      </c>
      <c r="M48" s="1">
        <f>C28*$B$48</f>
        <v>12600</v>
      </c>
    </row>
    <row r="49" spans="1:15" x14ac:dyDescent="0.2">
      <c r="A49" s="16" t="s">
        <v>30</v>
      </c>
      <c r="B49" s="16"/>
      <c r="C49" s="17"/>
      <c r="D49" s="18" t="s">
        <v>45</v>
      </c>
      <c r="E49" s="22"/>
      <c r="F49" s="17"/>
      <c r="G49" s="18" t="s">
        <v>46</v>
      </c>
      <c r="H49" s="22"/>
      <c r="I49" s="17"/>
      <c r="J49" s="18" t="s">
        <v>47</v>
      </c>
      <c r="K49" s="22"/>
      <c r="L49" s="17"/>
      <c r="M49" s="18" t="s">
        <v>48</v>
      </c>
      <c r="N49" s="22"/>
    </row>
    <row r="50" spans="1:15" ht="17" thickBot="1" x14ac:dyDescent="0.25">
      <c r="A50" s="16" t="s">
        <v>51</v>
      </c>
      <c r="B50" s="16"/>
      <c r="C50" s="19" t="s">
        <v>33</v>
      </c>
      <c r="D50" s="20" t="s">
        <v>34</v>
      </c>
      <c r="E50" s="21" t="s">
        <v>35</v>
      </c>
      <c r="F50" s="19" t="s">
        <v>36</v>
      </c>
      <c r="G50" s="20" t="s">
        <v>37</v>
      </c>
      <c r="H50" s="21" t="s">
        <v>38</v>
      </c>
      <c r="I50" s="19" t="s">
        <v>39</v>
      </c>
      <c r="J50" s="20" t="s">
        <v>40</v>
      </c>
      <c r="K50" s="21" t="s">
        <v>41</v>
      </c>
      <c r="L50" s="19" t="s">
        <v>42</v>
      </c>
      <c r="M50" s="20" t="s">
        <v>43</v>
      </c>
      <c r="N50" s="21" t="s">
        <v>44</v>
      </c>
    </row>
    <row r="51" spans="1:15" x14ac:dyDescent="0.2">
      <c r="A51" s="1" t="s">
        <v>31</v>
      </c>
      <c r="C51" s="1">
        <f>CEILING($D48/3,1)</f>
        <v>3967</v>
      </c>
      <c r="D51" s="1">
        <f>CEILING($D48/3,1)</f>
        <v>3967</v>
      </c>
      <c r="E51" s="1">
        <f>CEILING($D48/3,1)</f>
        <v>3967</v>
      </c>
      <c r="F51" s="1">
        <f>CEILING($G48/3,1)</f>
        <v>3967</v>
      </c>
      <c r="G51" s="1">
        <f>CEILING($G48/3,1)</f>
        <v>3967</v>
      </c>
      <c r="H51" s="1">
        <f>CEILING($G48/3,1)</f>
        <v>3967</v>
      </c>
      <c r="I51" s="1">
        <f>CEILING($J48/3,1)</f>
        <v>4200</v>
      </c>
      <c r="J51" s="1">
        <f>CEILING($J48/3,1)</f>
        <v>4200</v>
      </c>
      <c r="K51" s="1">
        <f>CEILING($J48/3,1)</f>
        <v>4200</v>
      </c>
      <c r="L51" s="1">
        <f>CEILING($M48/3,1)</f>
        <v>4200</v>
      </c>
      <c r="M51" s="1">
        <f>CEILING($M48/3,1)</f>
        <v>4200</v>
      </c>
      <c r="N51" s="1">
        <f>CEILING($M48/3,1)</f>
        <v>4200</v>
      </c>
      <c r="O51" s="1">
        <f>SUM(C51:N51)</f>
        <v>49002</v>
      </c>
    </row>
    <row r="52" spans="1:15" x14ac:dyDescent="0.2">
      <c r="A52" s="1" t="s">
        <v>32</v>
      </c>
      <c r="B52" s="1">
        <v>0</v>
      </c>
      <c r="C52" s="1">
        <f t="shared" ref="C52:N52" si="4">B52+C51-C53</f>
        <v>0</v>
      </c>
      <c r="D52" s="1">
        <f t="shared" si="4"/>
        <v>0</v>
      </c>
      <c r="E52" s="1">
        <f t="shared" si="4"/>
        <v>0</v>
      </c>
      <c r="F52" s="1">
        <f t="shared" si="4"/>
        <v>0</v>
      </c>
      <c r="G52" s="1">
        <f t="shared" si="4"/>
        <v>0</v>
      </c>
      <c r="H52" s="1">
        <f t="shared" si="4"/>
        <v>0</v>
      </c>
      <c r="I52" s="1">
        <f t="shared" si="4"/>
        <v>0</v>
      </c>
      <c r="J52" s="1">
        <f t="shared" si="4"/>
        <v>0</v>
      </c>
      <c r="K52" s="1">
        <f t="shared" si="4"/>
        <v>0</v>
      </c>
      <c r="L52" s="1">
        <f t="shared" si="4"/>
        <v>0</v>
      </c>
      <c r="M52" s="1">
        <f t="shared" si="4"/>
        <v>0</v>
      </c>
      <c r="N52" s="1">
        <f t="shared" si="4"/>
        <v>0</v>
      </c>
    </row>
    <row r="53" spans="1:15" x14ac:dyDescent="0.2">
      <c r="A53" s="1" t="s">
        <v>30</v>
      </c>
      <c r="C53" s="1">
        <f>C51-B52</f>
        <v>3967</v>
      </c>
      <c r="D53" s="1">
        <f t="shared" ref="D53:N53" si="5">D51-C52</f>
        <v>3967</v>
      </c>
      <c r="E53" s="1">
        <f t="shared" si="5"/>
        <v>3967</v>
      </c>
      <c r="F53" s="1">
        <f t="shared" si="5"/>
        <v>3967</v>
      </c>
      <c r="G53" s="1">
        <f t="shared" si="5"/>
        <v>3967</v>
      </c>
      <c r="H53" s="1">
        <f t="shared" si="5"/>
        <v>3967</v>
      </c>
      <c r="I53" s="1">
        <f t="shared" si="5"/>
        <v>4200</v>
      </c>
      <c r="J53" s="1">
        <f t="shared" si="5"/>
        <v>4200</v>
      </c>
      <c r="K53" s="1">
        <f t="shared" si="5"/>
        <v>4200</v>
      </c>
      <c r="L53" s="1">
        <f t="shared" si="5"/>
        <v>4200</v>
      </c>
      <c r="M53" s="1">
        <f t="shared" si="5"/>
        <v>4200</v>
      </c>
      <c r="N53" s="1">
        <f t="shared" si="5"/>
        <v>4200</v>
      </c>
      <c r="O53" s="1">
        <f>SUM(C53:N53)</f>
        <v>49002</v>
      </c>
    </row>
    <row r="55" spans="1:15" x14ac:dyDescent="0.2">
      <c r="A55" s="1" t="s">
        <v>15</v>
      </c>
    </row>
    <row r="56" spans="1:15" x14ac:dyDescent="0.2">
      <c r="A56" s="1" t="s">
        <v>31</v>
      </c>
      <c r="C56" s="1">
        <f t="shared" ref="C56:O56" si="6">C37+C44+C51</f>
        <v>11334</v>
      </c>
      <c r="D56" s="1">
        <f t="shared" si="6"/>
        <v>11334</v>
      </c>
      <c r="E56" s="1">
        <f t="shared" si="6"/>
        <v>11334</v>
      </c>
      <c r="F56" s="1">
        <f t="shared" si="6"/>
        <v>11334</v>
      </c>
      <c r="G56" s="1">
        <f t="shared" si="6"/>
        <v>11334</v>
      </c>
      <c r="H56" s="1">
        <f t="shared" si="6"/>
        <v>11334</v>
      </c>
      <c r="I56" s="1">
        <f t="shared" si="6"/>
        <v>12000</v>
      </c>
      <c r="J56" s="1">
        <f t="shared" si="6"/>
        <v>12000</v>
      </c>
      <c r="K56" s="1">
        <f t="shared" si="6"/>
        <v>12000</v>
      </c>
      <c r="L56" s="1">
        <f t="shared" si="6"/>
        <v>12000</v>
      </c>
      <c r="M56" s="1">
        <f t="shared" si="6"/>
        <v>12000</v>
      </c>
      <c r="N56" s="1">
        <f t="shared" si="6"/>
        <v>12000</v>
      </c>
      <c r="O56" s="1">
        <f t="shared" si="6"/>
        <v>140004</v>
      </c>
    </row>
    <row r="57" spans="1:15" x14ac:dyDescent="0.2">
      <c r="A57" s="1" t="s">
        <v>32</v>
      </c>
      <c r="C57" s="1">
        <f t="shared" ref="C57:O57" si="7">C38+C45+C52</f>
        <v>0</v>
      </c>
      <c r="D57" s="1">
        <f t="shared" si="7"/>
        <v>0</v>
      </c>
      <c r="E57" s="1">
        <f t="shared" si="7"/>
        <v>0</v>
      </c>
      <c r="F57" s="1">
        <f t="shared" si="7"/>
        <v>0</v>
      </c>
      <c r="G57" s="1">
        <f t="shared" si="7"/>
        <v>0</v>
      </c>
      <c r="H57" s="1">
        <f t="shared" si="7"/>
        <v>0</v>
      </c>
      <c r="I57" s="1">
        <f t="shared" si="7"/>
        <v>0</v>
      </c>
      <c r="J57" s="1">
        <f t="shared" si="7"/>
        <v>0</v>
      </c>
      <c r="K57" s="1">
        <f t="shared" si="7"/>
        <v>0</v>
      </c>
      <c r="L57" s="1">
        <f t="shared" si="7"/>
        <v>0</v>
      </c>
      <c r="M57" s="1">
        <f t="shared" si="7"/>
        <v>0</v>
      </c>
      <c r="N57" s="1">
        <f t="shared" si="7"/>
        <v>0</v>
      </c>
      <c r="O57" s="1">
        <f t="shared" si="7"/>
        <v>0</v>
      </c>
    </row>
    <row r="58" spans="1:15" x14ac:dyDescent="0.2">
      <c r="A58" s="1" t="s">
        <v>30</v>
      </c>
      <c r="C58" s="1">
        <f t="shared" ref="C58:O58" si="8">C39+C46+C53</f>
        <v>11334</v>
      </c>
      <c r="D58" s="1">
        <f t="shared" si="8"/>
        <v>11334</v>
      </c>
      <c r="E58" s="1">
        <f t="shared" si="8"/>
        <v>11334</v>
      </c>
      <c r="F58" s="1">
        <f t="shared" si="8"/>
        <v>11334</v>
      </c>
      <c r="G58" s="1">
        <f t="shared" si="8"/>
        <v>11334</v>
      </c>
      <c r="H58" s="1">
        <f t="shared" si="8"/>
        <v>11334</v>
      </c>
      <c r="I58" s="1">
        <f t="shared" si="8"/>
        <v>12000</v>
      </c>
      <c r="J58" s="1">
        <f t="shared" si="8"/>
        <v>12000</v>
      </c>
      <c r="K58" s="1">
        <f t="shared" si="8"/>
        <v>12000</v>
      </c>
      <c r="L58" s="1">
        <f t="shared" si="8"/>
        <v>12000</v>
      </c>
      <c r="M58" s="1">
        <f t="shared" si="8"/>
        <v>12000</v>
      </c>
      <c r="N58" s="1">
        <f t="shared" si="8"/>
        <v>12000</v>
      </c>
      <c r="O58" s="1">
        <f t="shared" si="8"/>
        <v>140004</v>
      </c>
    </row>
  </sheetData>
  <phoneticPr fontId="1" type="noConversion"/>
  <pageMargins left="0" right="0" top="0" bottom="0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Forecast</vt:lpstr>
      <vt:lpstr>APP-Model</vt:lpstr>
    </vt:vector>
  </TitlesOfParts>
  <Company>East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F. Kros</dc:creator>
  <cp:lastModifiedBy>Microsoft Office User</cp:lastModifiedBy>
  <cp:lastPrinted>2004-06-09T12:44:23Z</cp:lastPrinted>
  <dcterms:created xsi:type="dcterms:W3CDTF">2003-03-28T03:16:25Z</dcterms:created>
  <dcterms:modified xsi:type="dcterms:W3CDTF">2017-02-15T19:23:47Z</dcterms:modified>
</cp:coreProperties>
</file>